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defaultThemeVersion="166925"/>
  <mc:AlternateContent xmlns:mc="http://schemas.openxmlformats.org/markup-compatibility/2006">
    <mc:Choice Requires="x15">
      <x15ac:absPath xmlns:x15ac="http://schemas.microsoft.com/office/spreadsheetml/2010/11/ac" url="Y:\FreeForAll\31 INTERREG 3 IMPLEMENTACIJA 2024\05 Tenderi i ugovori\05 Radovi na objektu Kampusa UNTZ\03 Tenderski dosije_tender dossier\"/>
    </mc:Choice>
  </mc:AlternateContent>
  <xr:revisionPtr revIDLastSave="0" documentId="13_ncr:1_{F83B3EDE-354B-4FF7-9211-031491444D47}" xr6:coauthVersionLast="36" xr6:coauthVersionMax="47" xr10:uidLastSave="{00000000-0000-0000-0000-000000000000}"/>
  <bookViews>
    <workbookView xWindow="0" yWindow="0" windowWidth="23040" windowHeight="9060" xr2:uid="{00000000-000D-0000-FFFF-FFFF00000000}"/>
  </bookViews>
  <sheets>
    <sheet name="PREDMJER" sheetId="2" r:id="rId1"/>
  </sheets>
  <definedNames>
    <definedName name="demontaza" localSheetId="0">PREDMJER!#REF!</definedName>
    <definedName name="demontaza">#REF!</definedName>
    <definedName name="DEMONTAZA2" localSheetId="0">PREDMJER!#REF!</definedName>
    <definedName name="DEMONTAZA2">#REF!</definedName>
    <definedName name="demontaža" localSheetId="0">PREDMJER!#REF!</definedName>
    <definedName name="demontaža">#REF!</definedName>
    <definedName name="fasada" localSheetId="0">PREDMJER!#REF!</definedName>
    <definedName name="fasada">#REF!</definedName>
    <definedName name="FASADERSKI2" localSheetId="0">PREDMJER!#REF!</definedName>
    <definedName name="FASADERSKI2">#REF!</definedName>
    <definedName name="gradj" localSheetId="0">PREDMJER!#REF!</definedName>
    <definedName name="gradj">#REF!</definedName>
    <definedName name="GRADJZANAT2" localSheetId="0">PREDMJER!#REF!</definedName>
    <definedName name="GRADJZANAT2">#REF!</definedName>
    <definedName name="grom" localSheetId="0">PREDMJER!#REF!</definedName>
    <definedName name="grom">#REF!</definedName>
    <definedName name="GROMOBRANSKI2" localSheetId="0">PREDMJER!#REF!</definedName>
    <definedName name="GROMOBRANSKI2">#REF!</definedName>
    <definedName name="kontrola" localSheetId="0">#REF!</definedName>
    <definedName name="kontrola">#REF!</definedName>
    <definedName name="lim" localSheetId="0">PREDMJER!#REF!</definedName>
    <definedName name="lim">#REF!</definedName>
    <definedName name="LIMARSKI2" localSheetId="0">PREDMJER!#REF!</definedName>
    <definedName name="LIMARSKI2">#REF!</definedName>
    <definedName name="ponuda" localSheetId="0">#REF!</definedName>
    <definedName name="ponuda">#REF!</definedName>
    <definedName name="_xlnm.Print_Area" localSheetId="0">PREDMJER!$A$1:$F$1131</definedName>
    <definedName name="priprema" localSheetId="0">PREDMJER!#REF!</definedName>
    <definedName name="priprema">#REF!</definedName>
    <definedName name="PRIPREMA2" localSheetId="0">PREDMJER!#REF!</definedName>
    <definedName name="PRIPREMA2">#REF!</definedName>
    <definedName name="stol" localSheetId="0">PREDMJER!#REF!</definedName>
    <definedName name="stol">#REF!</definedName>
    <definedName name="STOLARSKI2" localSheetId="0">PREDMJER!#REF!</definedName>
    <definedName name="STOLARSKI2">#REF!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55" i="2" l="1"/>
  <c r="F970" i="2" l="1"/>
  <c r="F972" i="2"/>
  <c r="F974" i="2"/>
  <c r="F1079" i="2" l="1"/>
  <c r="F1077" i="2"/>
  <c r="F1063" i="2"/>
  <c r="F1061" i="2"/>
  <c r="F1059" i="2"/>
  <c r="F1056" i="2"/>
  <c r="F1054" i="2"/>
  <c r="F1052" i="2"/>
  <c r="F1050" i="2"/>
  <c r="F1027" i="2"/>
  <c r="F1014" i="2"/>
  <c r="F1012" i="2"/>
  <c r="F1010" i="2"/>
  <c r="F1006" i="2"/>
  <c r="F992" i="2"/>
  <c r="F990" i="2"/>
  <c r="F988" i="2"/>
  <c r="F982" i="2"/>
  <c r="F980" i="2"/>
  <c r="F978" i="2"/>
  <c r="F976" i="2"/>
  <c r="F968" i="2"/>
  <c r="F965" i="2"/>
  <c r="F961" i="2"/>
  <c r="F986" i="2"/>
  <c r="F985" i="2"/>
  <c r="F949" i="2"/>
  <c r="F947" i="2"/>
  <c r="F945" i="2"/>
  <c r="F942" i="2"/>
  <c r="F922" i="2"/>
  <c r="F912" i="2"/>
  <c r="F910" i="2"/>
  <c r="F900" i="2"/>
  <c r="F892" i="2"/>
  <c r="F890" i="2"/>
  <c r="F888" i="2"/>
  <c r="F886" i="2"/>
  <c r="F884" i="2"/>
  <c r="F881" i="2"/>
  <c r="F877" i="2"/>
  <c r="F926" i="2"/>
  <c r="F925" i="2"/>
  <c r="F920" i="2"/>
  <c r="F919" i="2"/>
  <c r="F916" i="2"/>
  <c r="F915" i="2"/>
  <c r="F908" i="2"/>
  <c r="F907" i="2"/>
  <c r="F904" i="2"/>
  <c r="F903" i="2"/>
  <c r="F898" i="2"/>
  <c r="F895" i="2"/>
  <c r="F865" i="2"/>
  <c r="F863" i="2"/>
  <c r="F857" i="2"/>
  <c r="F861" i="2"/>
  <c r="F845" i="2"/>
  <c r="F843" i="2"/>
  <c r="F841" i="2"/>
  <c r="F831" i="2"/>
  <c r="F829" i="2"/>
  <c r="F827" i="2"/>
  <c r="F825" i="2"/>
  <c r="F823" i="2"/>
  <c r="F817" i="2"/>
  <c r="F815" i="2"/>
  <c r="F811" i="2"/>
  <c r="F809" i="2"/>
  <c r="F813" i="2"/>
  <c r="F807" i="2"/>
  <c r="F804" i="2"/>
  <c r="F800" i="2"/>
  <c r="F839" i="2"/>
  <c r="F838" i="2"/>
  <c r="F835" i="2"/>
  <c r="F834" i="2"/>
  <c r="F821" i="2"/>
  <c r="F820" i="2"/>
  <c r="F1081" i="2" l="1"/>
  <c r="F1110" i="2" s="1"/>
  <c r="F1016" i="2"/>
  <c r="F1109" i="2" s="1"/>
  <c r="F951" i="2"/>
  <c r="F1108" i="2" s="1"/>
  <c r="F867" i="2"/>
  <c r="F1107" i="2" s="1"/>
  <c r="F767" i="2" l="1"/>
  <c r="F788" i="2"/>
  <c r="F786" i="2"/>
  <c r="F777" i="2"/>
  <c r="F775" i="2"/>
  <c r="F773" i="2"/>
  <c r="F771" i="2"/>
  <c r="F769" i="2"/>
  <c r="F764" i="2"/>
  <c r="F762" i="2"/>
  <c r="F753" i="2"/>
  <c r="F751" i="2"/>
  <c r="F749" i="2"/>
  <c r="F747" i="2"/>
  <c r="F745" i="2"/>
  <c r="F743" i="2"/>
  <c r="F733" i="2"/>
  <c r="F731" i="2"/>
  <c r="F729" i="2"/>
  <c r="F727" i="2"/>
  <c r="F725" i="2"/>
  <c r="F715" i="2"/>
  <c r="F713" i="2"/>
  <c r="F711" i="2"/>
  <c r="F709" i="2"/>
  <c r="F707" i="2"/>
  <c r="F705" i="2"/>
  <c r="F703" i="2"/>
  <c r="F693" i="2"/>
  <c r="F689" i="2"/>
  <c r="F691" i="2"/>
  <c r="F687" i="2"/>
  <c r="F685" i="2"/>
  <c r="F683" i="2"/>
  <c r="F681" i="2"/>
  <c r="F679" i="2"/>
  <c r="F677" i="2"/>
  <c r="F675" i="2"/>
  <c r="F665" i="2"/>
  <c r="F663" i="2"/>
  <c r="F657" i="2"/>
  <c r="F661" i="2"/>
  <c r="F659" i="2"/>
  <c r="F655" i="2"/>
  <c r="F653" i="2"/>
  <c r="F651" i="2"/>
  <c r="F649" i="2"/>
  <c r="F647" i="2"/>
  <c r="F637" i="2"/>
  <c r="F635" i="2"/>
  <c r="F633" i="2"/>
  <c r="F631" i="2"/>
  <c r="F629" i="2"/>
  <c r="F595" i="2"/>
  <c r="F593" i="2"/>
  <c r="F590" i="2"/>
  <c r="F585" i="2"/>
  <c r="F563" i="2"/>
  <c r="F561" i="2"/>
  <c r="F559" i="2"/>
  <c r="F557" i="2"/>
  <c r="F555" i="2"/>
  <c r="F553" i="2"/>
  <c r="F551" i="2"/>
  <c r="F549" i="2"/>
  <c r="F547" i="2"/>
  <c r="F545" i="2"/>
  <c r="F543" i="2"/>
  <c r="F532" i="2"/>
  <c r="F530" i="2"/>
  <c r="F528" i="2"/>
  <c r="F526" i="2"/>
  <c r="F524" i="2"/>
  <c r="F522" i="2"/>
  <c r="F520" i="2"/>
  <c r="F518" i="2"/>
  <c r="F516" i="2"/>
  <c r="F513" i="2"/>
  <c r="F620" i="2"/>
  <c r="F619" i="2"/>
  <c r="F618" i="2"/>
  <c r="F617" i="2"/>
  <c r="F616" i="2"/>
  <c r="F615" i="2"/>
  <c r="F614" i="2"/>
  <c r="F613" i="2"/>
  <c r="F612" i="2"/>
  <c r="D611" i="2"/>
  <c r="F611" i="2" s="1"/>
  <c r="F610" i="2"/>
  <c r="F609" i="2"/>
  <c r="F591" i="2"/>
  <c r="F587" i="2"/>
  <c r="F586" i="2"/>
  <c r="F582" i="2"/>
  <c r="F581" i="2"/>
  <c r="F580" i="2"/>
  <c r="F579" i="2"/>
  <c r="F578" i="2"/>
  <c r="F577" i="2"/>
  <c r="F576" i="2"/>
  <c r="F575" i="2"/>
  <c r="F574" i="2"/>
  <c r="F47" i="2"/>
  <c r="F60" i="2"/>
  <c r="F65" i="2"/>
  <c r="F66" i="2"/>
  <c r="F67" i="2"/>
  <c r="F72" i="2"/>
  <c r="F73" i="2"/>
  <c r="F75" i="2"/>
  <c r="F84" i="2"/>
  <c r="F89" i="2"/>
  <c r="F97" i="2"/>
  <c r="F452" i="2"/>
  <c r="F779" i="2" l="1"/>
  <c r="F1105" i="2" s="1"/>
  <c r="F717" i="2"/>
  <c r="F1102" i="2" s="1"/>
  <c r="F639" i="2"/>
  <c r="F1099" i="2" s="1"/>
  <c r="F667" i="2"/>
  <c r="F1100" i="2" s="1"/>
  <c r="F790" i="2"/>
  <c r="F1106" i="2" s="1"/>
  <c r="F534" i="2"/>
  <c r="F1095" i="2" s="1"/>
  <c r="F755" i="2"/>
  <c r="F1104" i="2" s="1"/>
  <c r="F597" i="2"/>
  <c r="F1097" i="2" s="1"/>
  <c r="F695" i="2"/>
  <c r="F1101" i="2" s="1"/>
  <c r="F622" i="2"/>
  <c r="F1098" i="2" s="1"/>
  <c r="F735" i="2"/>
  <c r="F1103" i="2" s="1"/>
  <c r="F565" i="2"/>
  <c r="F1096" i="2" s="1"/>
  <c r="F139" i="2"/>
  <c r="D125" i="2"/>
  <c r="D121" i="2"/>
  <c r="D116" i="2"/>
  <c r="F499" i="2"/>
  <c r="F498" i="2"/>
  <c r="F497" i="2"/>
  <c r="F496" i="2"/>
  <c r="F495" i="2"/>
  <c r="F143" i="2" l="1"/>
  <c r="F135" i="2"/>
  <c r="F121" i="2"/>
  <c r="F504" i="2"/>
  <c r="F501" i="2"/>
  <c r="F492" i="2"/>
  <c r="F490" i="2"/>
  <c r="F488" i="2"/>
  <c r="F486" i="2"/>
  <c r="F484" i="2"/>
  <c r="F482" i="2"/>
  <c r="F475" i="2"/>
  <c r="F473" i="2"/>
  <c r="F471" i="2"/>
  <c r="F469" i="2"/>
  <c r="F467" i="2"/>
  <c r="F465" i="2"/>
  <c r="F463" i="2"/>
  <c r="F461" i="2"/>
  <c r="F459" i="2"/>
  <c r="F457" i="2"/>
  <c r="F451" i="2"/>
  <c r="F450" i="2"/>
  <c r="F442" i="2"/>
  <c r="F440" i="2"/>
  <c r="F437" i="2"/>
  <c r="F435" i="2"/>
  <c r="F432" i="2"/>
  <c r="F431" i="2"/>
  <c r="F428" i="2"/>
  <c r="F426" i="2"/>
  <c r="F419" i="2"/>
  <c r="F416" i="2"/>
  <c r="F415" i="2"/>
  <c r="F412" i="2"/>
  <c r="F411" i="2"/>
  <c r="F408" i="2"/>
  <c r="F406" i="2"/>
  <c r="F404" i="2"/>
  <c r="F402" i="2"/>
  <c r="F400" i="2"/>
  <c r="F398" i="2"/>
  <c r="F421" i="2" l="1"/>
  <c r="F1091" i="2" s="1"/>
  <c r="F506" i="2"/>
  <c r="F1094" i="2" s="1"/>
  <c r="F477" i="2"/>
  <c r="F1093" i="2" s="1"/>
  <c r="F444" i="2"/>
  <c r="F1092" i="2" s="1"/>
  <c r="F346" i="2" l="1"/>
  <c r="F363" i="2"/>
  <c r="F361" i="2"/>
  <c r="F359" i="2"/>
  <c r="D365" i="2"/>
  <c r="D334" i="2"/>
  <c r="F370" i="2" l="1"/>
  <c r="F357" i="2"/>
  <c r="F371" i="2" l="1"/>
  <c r="D255" i="2" l="1"/>
  <c r="D305" i="2"/>
  <c r="D304" i="2"/>
  <c r="D265" i="2"/>
  <c r="D264" i="2"/>
  <c r="D259" i="2"/>
  <c r="D181" i="2"/>
  <c r="D177" i="2"/>
  <c r="D160" i="2"/>
  <c r="D117" i="2"/>
  <c r="D101" i="2"/>
  <c r="F101" i="2" s="1"/>
  <c r="D43" i="2"/>
  <c r="F43" i="2" s="1"/>
  <c r="D36" i="2"/>
  <c r="F36" i="2" s="1"/>
  <c r="F385" i="2" l="1"/>
  <c r="F384" i="2"/>
  <c r="F272" i="2" l="1"/>
  <c r="F355" i="2"/>
  <c r="F259" i="2"/>
  <c r="F257" i="2"/>
  <c r="F249" i="2"/>
  <c r="D313" i="2" l="1"/>
  <c r="F292" i="2" l="1"/>
  <c r="F281" i="2"/>
  <c r="D202" i="2"/>
  <c r="D198" i="2"/>
  <c r="D173" i="2"/>
  <c r="D33" i="2"/>
  <c r="F33" i="2" s="1"/>
  <c r="D27" i="2"/>
  <c r="F27" i="2" s="1"/>
  <c r="D30" i="2"/>
  <c r="F30" i="2" s="1"/>
  <c r="D225" i="2" l="1"/>
  <c r="D221" i="2"/>
  <c r="D241" i="2"/>
  <c r="F241" i="2" s="1"/>
  <c r="D242" i="2"/>
  <c r="F242" i="2" s="1"/>
  <c r="F117" i="2" l="1"/>
  <c r="D211" i="2" l="1"/>
  <c r="D207" i="2"/>
  <c r="D380" i="2" l="1"/>
  <c r="F380" i="2" l="1"/>
  <c r="F310" i="2" l="1"/>
  <c r="F299" i="2"/>
  <c r="F187" i="2"/>
  <c r="D191" i="2"/>
  <c r="F265" i="2" l="1"/>
  <c r="F264" i="2"/>
  <c r="F191" i="2"/>
  <c r="D110" i="2" l="1"/>
  <c r="F110" i="2" s="1"/>
  <c r="D235" i="2"/>
  <c r="F198" i="2"/>
  <c r="F313" i="2" l="1"/>
  <c r="F202" i="2"/>
  <c r="F116" i="2"/>
  <c r="F125" i="2"/>
  <c r="D317" i="2" l="1"/>
  <c r="D19" i="2"/>
  <c r="F19" i="2" s="1"/>
  <c r="D16" i="2"/>
  <c r="F16" i="2" s="1"/>
  <c r="D13" i="2"/>
  <c r="F13" i="2" s="1"/>
  <c r="D10" i="2"/>
  <c r="F10" i="2" s="1"/>
  <c r="F305" i="2" l="1"/>
  <c r="F304" i="2"/>
  <c r="F344" i="2"/>
  <c r="F342" i="2"/>
  <c r="F374" i="2"/>
  <c r="F351" i="2" l="1"/>
  <c r="F350" i="2"/>
  <c r="F329" i="2" l="1"/>
  <c r="D377" i="2"/>
  <c r="F377" i="2" l="1"/>
  <c r="F160" i="2"/>
  <c r="F338" i="2"/>
  <c r="F340" i="2"/>
  <c r="F336" i="2"/>
  <c r="F334" i="2"/>
  <c r="F326" i="2"/>
  <c r="F253" i="2"/>
  <c r="F255" i="2"/>
  <c r="F251" i="2"/>
  <c r="F155" i="2" l="1"/>
  <c r="F267" i="2"/>
  <c r="F225" i="2"/>
  <c r="F173" i="2"/>
  <c r="F162" i="2" l="1"/>
  <c r="F235" i="2"/>
  <c r="F320" i="2" l="1"/>
  <c r="F391" i="2" l="1"/>
  <c r="F388" i="2"/>
  <c r="F365" i="2" l="1"/>
  <c r="F323" i="2"/>
  <c r="F277" i="2"/>
  <c r="F283" i="2"/>
  <c r="F293" i="2"/>
  <c r="F289" i="2"/>
  <c r="F282" i="2"/>
  <c r="F286" i="2"/>
  <c r="F317" i="2"/>
  <c r="F393" i="2" l="1"/>
  <c r="F1089" i="2"/>
  <c r="F229" i="2"/>
  <c r="F221" i="2"/>
  <c r="F211" i="2"/>
  <c r="F207" i="2"/>
  <c r="F181" i="2"/>
  <c r="F177" i="2"/>
  <c r="D76" i="2"/>
  <c r="D74" i="2"/>
  <c r="F74" i="2" l="1"/>
  <c r="F76" i="2"/>
  <c r="F244" i="2"/>
  <c r="F1086" i="2"/>
  <c r="F213" i="2"/>
  <c r="F1087" i="2" s="1"/>
  <c r="F1090" i="2" l="1"/>
  <c r="F103" i="2"/>
  <c r="F1085" i="2" s="1"/>
  <c r="F49" i="2" l="1"/>
  <c r="F1084" i="2" s="1"/>
  <c r="F1088" i="2" l="1"/>
  <c r="F1112" i="2" s="1"/>
  <c r="F1114" i="2" l="1"/>
  <c r="F1115" i="2" s="1"/>
  <c r="F1116" i="2" l="1"/>
  <c r="F1117" i="2" s="1"/>
</calcChain>
</file>

<file path=xl/sharedStrings.xml><?xml version="1.0" encoding="utf-8"?>
<sst xmlns="http://schemas.openxmlformats.org/spreadsheetml/2006/main" count="1770" uniqueCount="813">
  <si>
    <t>I</t>
  </si>
  <si>
    <t>U sklopu sistema nabaviti i ugraditi sve potrebne profile (početni, rubni, okapni, završni, ugaoni sokl profil, dilatacioni i sl). Sve radove treba izvesti isključivo po uputama proizvođača ponuđenog fasadnog sistema sa sistemskim materijalima prilagođenim postavljanju ETICS sistema na postojeću fasadu uz prethodnu saglasnost nadzornog organa.
Podloga postojeće zdrave površine sokla prije postavljanja ETICS sistema mora se očistiti i odmastiti odgovarajućim impregnirajućim premazom.
Prije postavljanja ETICS sistema potrebno je izvršiti pripremu podloge koja obuvata sav potreban rad i materijal za obijanje oštećenog i odvojenog maltera, struganje stare boje, ispiranje i isušivanje podloge, sanaciju većih pukotina u konstrukciji, te krpanje rupa i nivelisanje dijelova sokla cementim špric malterom za veće debljine i/ili termoizolacijskim materijalom odgovarajuće debljine vodeći računa oko preklopa spojnica kod postavljanja dvoslojne termoizolacije na soklu, kao i dovođenje podložne površine u adekvatno stanje za postavljanje kompozitnog fasadnog (ETICS) sistema tako da one budu poravnate, očišćene i suhe, te zaštićene od vlage premazom za zaustavljanje vode, kao i sve druge neophodne radove za nesmetano postavljanje fasadnog sistema.</t>
  </si>
  <si>
    <t>Obračun po m² površine sokla prema normi za fasaderske radove.</t>
  </si>
  <si>
    <t>SJEVEROISTOČNA FASADA</t>
  </si>
  <si>
    <t>m²</t>
  </si>
  <si>
    <t>SJEVEROZAPADNA FASADA</t>
  </si>
  <si>
    <t>JUGOISTOČNA FASADA</t>
  </si>
  <si>
    <t>JUGOZAPADNA FASADA</t>
  </si>
  <si>
    <t>Obračun po m² površine fasade prema normi za fasaderske radove.</t>
  </si>
  <si>
    <t>Obračun po m² površine fasade.</t>
  </si>
  <si>
    <t>II</t>
  </si>
  <si>
    <t>Obračun po m2 potpuno montiranih/postavljenih zidova.</t>
  </si>
  <si>
    <t>m¹</t>
  </si>
  <si>
    <t>III</t>
  </si>
  <si>
    <t>Obračun po m'.</t>
  </si>
  <si>
    <t>Obračun po m¹.</t>
  </si>
  <si>
    <t>IV</t>
  </si>
  <si>
    <t>Obračun po komadu.</t>
  </si>
  <si>
    <t>V</t>
  </si>
  <si>
    <t>kom</t>
  </si>
  <si>
    <t>RAVNI SPUŠTENI STROP</t>
  </si>
  <si>
    <t>KOSI SPUŠTENI STROP</t>
  </si>
  <si>
    <r>
      <t xml:space="preserve">POZ 5 </t>
    </r>
    <r>
      <rPr>
        <sz val="9"/>
        <rFont val="Calibri"/>
        <family val="2"/>
        <charset val="238"/>
      </rPr>
      <t xml:space="preserve">dim. 550x200 cm </t>
    </r>
    <r>
      <rPr>
        <b/>
        <sz val="9"/>
        <rFont val="Calibri"/>
        <family val="2"/>
        <charset val="238"/>
      </rPr>
      <t>STAKLENA STIJENA</t>
    </r>
  </si>
  <si>
    <r>
      <t xml:space="preserve">POZ 6 </t>
    </r>
    <r>
      <rPr>
        <sz val="9"/>
        <rFont val="Calibri"/>
        <family val="2"/>
        <charset val="238"/>
      </rPr>
      <t>dim. 574x200 cm</t>
    </r>
    <r>
      <rPr>
        <b/>
        <sz val="9"/>
        <rFont val="Calibri"/>
        <family val="2"/>
        <charset val="238"/>
      </rPr>
      <t xml:space="preserve"> STAKLENA STIJENA</t>
    </r>
  </si>
  <si>
    <r>
      <t xml:space="preserve">POZ 7 </t>
    </r>
    <r>
      <rPr>
        <sz val="9"/>
        <rFont val="Calibri"/>
        <family val="2"/>
        <charset val="238"/>
      </rPr>
      <t>dim. 755x200 cm</t>
    </r>
    <r>
      <rPr>
        <b/>
        <sz val="9"/>
        <rFont val="Calibri"/>
        <family val="2"/>
        <charset val="238"/>
      </rPr>
      <t xml:space="preserve"> STAKLENA STIJENA</t>
    </r>
  </si>
  <si>
    <r>
      <t xml:space="preserve">POZ 8 </t>
    </r>
    <r>
      <rPr>
        <sz val="9"/>
        <rFont val="Calibri"/>
        <family val="2"/>
        <charset val="238"/>
      </rPr>
      <t>dim. 470x200 cm</t>
    </r>
    <r>
      <rPr>
        <b/>
        <sz val="9"/>
        <rFont val="Calibri"/>
        <family val="2"/>
        <charset val="238"/>
      </rPr>
      <t xml:space="preserve"> STAKLENA STIJENA</t>
    </r>
  </si>
  <si>
    <r>
      <t xml:space="preserve">POZ 9 </t>
    </r>
    <r>
      <rPr>
        <sz val="9"/>
        <rFont val="Calibri"/>
        <family val="2"/>
        <charset val="238"/>
      </rPr>
      <t>dim. 580x200 cm</t>
    </r>
    <r>
      <rPr>
        <b/>
        <sz val="9"/>
        <rFont val="Calibri"/>
        <family val="2"/>
        <charset val="238"/>
      </rPr>
      <t xml:space="preserve"> STAKLENA STIJENA</t>
    </r>
  </si>
  <si>
    <r>
      <t xml:space="preserve">POZ 10 </t>
    </r>
    <r>
      <rPr>
        <sz val="9"/>
        <rFont val="Calibri"/>
        <family val="2"/>
        <charset val="238"/>
      </rPr>
      <t>dim. 370x200 cm</t>
    </r>
    <r>
      <rPr>
        <b/>
        <sz val="9"/>
        <rFont val="Calibri"/>
        <family val="2"/>
        <charset val="238"/>
      </rPr>
      <t xml:space="preserve"> STAKLENA STIJENA</t>
    </r>
  </si>
  <si>
    <r>
      <t xml:space="preserve">POZ 11 </t>
    </r>
    <r>
      <rPr>
        <sz val="9"/>
        <rFont val="Calibri"/>
        <family val="2"/>
        <charset val="238"/>
      </rPr>
      <t xml:space="preserve">dim. 377x200 cm </t>
    </r>
    <r>
      <rPr>
        <b/>
        <sz val="9"/>
        <rFont val="Calibri"/>
        <family val="2"/>
        <charset val="238"/>
      </rPr>
      <t>STAKLENA STIJENA</t>
    </r>
  </si>
  <si>
    <r>
      <t xml:space="preserve">POZ 12 </t>
    </r>
    <r>
      <rPr>
        <sz val="9"/>
        <rFont val="Calibri"/>
        <family val="2"/>
        <charset val="238"/>
      </rPr>
      <t>dim. 390x200 cm</t>
    </r>
    <r>
      <rPr>
        <b/>
        <sz val="9"/>
        <rFont val="Calibri"/>
        <family val="2"/>
        <charset val="238"/>
      </rPr>
      <t xml:space="preserve"> STAKLENA</t>
    </r>
    <r>
      <rPr>
        <sz val="9"/>
        <rFont val="Calibri"/>
        <family val="2"/>
        <charset val="238"/>
      </rPr>
      <t xml:space="preserve"> </t>
    </r>
    <r>
      <rPr>
        <b/>
        <sz val="9"/>
        <rFont val="Calibri"/>
        <family val="2"/>
        <charset val="238"/>
      </rPr>
      <t>STIJENA</t>
    </r>
  </si>
  <si>
    <r>
      <t>m</t>
    </r>
    <r>
      <rPr>
        <sz val="9"/>
        <rFont val="Times New Roman"/>
        <family val="1"/>
      </rPr>
      <t>²</t>
    </r>
  </si>
  <si>
    <t>Obračun po m²</t>
  </si>
  <si>
    <r>
      <t xml:space="preserve">POZ 2 </t>
    </r>
    <r>
      <rPr>
        <sz val="9"/>
        <rFont val="Calibri"/>
        <family val="2"/>
        <charset val="238"/>
      </rPr>
      <t>dim. 105x210 cm Jednokrilna vrata</t>
    </r>
  </si>
  <si>
    <r>
      <t xml:space="preserve">POZ  3 </t>
    </r>
    <r>
      <rPr>
        <sz val="9"/>
        <rFont val="Calibri"/>
        <family val="2"/>
        <charset val="238"/>
      </rPr>
      <t>dim. 75x210 cm Jednokrilna vrata</t>
    </r>
  </si>
  <si>
    <r>
      <t xml:space="preserve">POZ  4 </t>
    </r>
    <r>
      <rPr>
        <sz val="9"/>
        <rFont val="Calibri"/>
        <family val="2"/>
        <charset val="238"/>
      </rPr>
      <t>dim. 95x210 cm Jednokrilna vrata</t>
    </r>
  </si>
  <si>
    <r>
      <t xml:space="preserve">POZ  5 </t>
    </r>
    <r>
      <rPr>
        <sz val="9"/>
        <rFont val="Calibri"/>
        <family val="2"/>
        <charset val="238"/>
      </rPr>
      <t>dim. 577x210 cm Fiksna zastakljena stijena sa jednokrilnim vratima</t>
    </r>
  </si>
  <si>
    <r>
      <t xml:space="preserve">POZ 6  </t>
    </r>
    <r>
      <rPr>
        <sz val="9"/>
        <rFont val="Calibri"/>
        <family val="2"/>
        <charset val="238"/>
      </rPr>
      <t xml:space="preserve">115x210 klizna vrata </t>
    </r>
  </si>
  <si>
    <r>
      <t xml:space="preserve">POZ 13 </t>
    </r>
    <r>
      <rPr>
        <sz val="9"/>
        <rFont val="Calibri"/>
        <family val="2"/>
        <charset val="238"/>
      </rPr>
      <t>dim. 3900x200 cm</t>
    </r>
    <r>
      <rPr>
        <b/>
        <sz val="9"/>
        <rFont val="Calibri"/>
        <family val="2"/>
        <charset val="238"/>
      </rPr>
      <t xml:space="preserve"> STAKLENA STIJENA</t>
    </r>
  </si>
  <si>
    <r>
      <t xml:space="preserve">POZ 7  </t>
    </r>
    <r>
      <rPr>
        <sz val="9"/>
        <rFont val="Calibri"/>
        <family val="2"/>
        <charset val="238"/>
      </rPr>
      <t xml:space="preserve">350x400 klizna vrata </t>
    </r>
  </si>
  <si>
    <t>VI</t>
  </si>
  <si>
    <t>VII</t>
  </si>
  <si>
    <t>Obračun po komadu</t>
  </si>
  <si>
    <r>
      <t xml:space="preserve">POZ 9 </t>
    </r>
    <r>
      <rPr>
        <sz val="9"/>
        <rFont val="Calibri"/>
        <family val="2"/>
        <charset val="238"/>
      </rPr>
      <t>dim.</t>
    </r>
    <r>
      <rPr>
        <b/>
        <sz val="9"/>
        <rFont val="Calibri"/>
        <family val="2"/>
        <charset val="238"/>
      </rPr>
      <t xml:space="preserve"> </t>
    </r>
    <r>
      <rPr>
        <sz val="9"/>
        <rFont val="Calibri"/>
        <family val="2"/>
        <charset val="238"/>
      </rPr>
      <t>180x270</t>
    </r>
  </si>
  <si>
    <t>RADOVI NA IZRADI TERMIČKE IZOLACIJE VANJSKIH ZIDOVA</t>
  </si>
  <si>
    <t>UKUPNO RADOVA NA IZRADI TERMIČKE IZOLACIJE VANJSKIH ZIDOVA :</t>
  </si>
  <si>
    <t>RADOVA NA IZRADI TERMIČKE IZOLACIJE VANJSKIH ZIDOVA</t>
  </si>
  <si>
    <t>RADOVI NA IZRADI TERMIČKE I ZVUČNE IZOLACIJE PREGRADA UNUTAR POJEDINIH ZONA</t>
  </si>
  <si>
    <t>UKUPNO RADOVA  NA IZRADI TERMIČKE I ZVUČNE IZOLACIJE PREGRADA UNUTAR POJEDINIH ZONA :</t>
  </si>
  <si>
    <t>RADOVI NA POSTAVLJANJU TERMIČKE IZOLACIJE NA STOPU I KROVU SA NEOPHODNIM LIMARSKIM RADOVIMA</t>
  </si>
  <si>
    <t>Obračun po m¹</t>
  </si>
  <si>
    <t>UKUPNO RADOVA RADOVI NA POSTAVLJANJU TERMIČKE IZOLACIJE NA STOPU I KROVU SA NEOPHODNIM LIMARSKIM RADOVIMA :</t>
  </si>
  <si>
    <t>RADOVI NA IZRADI TERMIČKE I ZVUČNE IZOLACIJE PODOVA</t>
  </si>
  <si>
    <t>UKUPNO RADOVA NA IZRADI TERMIČKE I ZVUČNE IZOLACIJE PODOVA</t>
  </si>
  <si>
    <t>IZRADA TERMO-ZVUČNIH BARIJERA IZMEĐU ZONA</t>
  </si>
  <si>
    <t>UKUPNO RADOVA NA IZRADI TERMO-ZVUČNIH BARIJERA IZMEĐU ZONA</t>
  </si>
  <si>
    <r>
      <t>Obračun po m</t>
    </r>
    <r>
      <rPr>
        <sz val="9"/>
        <rFont val="Calibri"/>
        <family val="2"/>
        <charset val="238"/>
      </rPr>
      <t>³</t>
    </r>
  </si>
  <si>
    <t>m³</t>
  </si>
  <si>
    <t>Obračun po kom.</t>
  </si>
  <si>
    <t>m'</t>
  </si>
  <si>
    <t>DN 25 (vanjski prečnik)</t>
  </si>
  <si>
    <t>DN 20 (vanjski prečnik)</t>
  </si>
  <si>
    <t>DN 50 (vanjski prečnik)</t>
  </si>
  <si>
    <t>Poc.c. 2" DN50 (unutarnji prečnik)</t>
  </si>
  <si>
    <t xml:space="preserve">DN 50 </t>
  </si>
  <si>
    <t>DN 110</t>
  </si>
  <si>
    <t>2.</t>
  </si>
  <si>
    <t>1.</t>
  </si>
  <si>
    <t>Opis radova kao u stavci 1.</t>
  </si>
  <si>
    <t>3.</t>
  </si>
  <si>
    <t>4.</t>
  </si>
  <si>
    <t>5.</t>
  </si>
  <si>
    <t>6.</t>
  </si>
  <si>
    <t>Opis radova kao u stavci 5.</t>
  </si>
  <si>
    <t>7.</t>
  </si>
  <si>
    <t>8.</t>
  </si>
  <si>
    <t>9.</t>
  </si>
  <si>
    <t>10.</t>
  </si>
  <si>
    <t>11.</t>
  </si>
  <si>
    <t>12.</t>
  </si>
  <si>
    <t>Opis radova kao u stavci 4.</t>
  </si>
  <si>
    <r>
      <t xml:space="preserve">POZ 02 </t>
    </r>
    <r>
      <rPr>
        <sz val="9"/>
        <rFont val="Calibri"/>
        <family val="2"/>
        <charset val="238"/>
      </rPr>
      <t>dim. 350x385 cm  SEKCIONA VRATA  SA PJEŠAČKIM VRATIMA</t>
    </r>
  </si>
  <si>
    <t>Jediničnom cijenom obuhvatiti nabavku i ugradnju PVC/ALU L lajsni za postavljanje na vanjskoj strani između ALU profila prozora i špaletne kako bi se zatvorila fuga ugradnje i stiropor lajsnu za postavljanje sa unutrašnje strane na mjestima manjih odstojanja između štoka i zida. 
Jediničnom cijenom obuhvatiti sav potreban rad i materijal na obradi špaletni i obima oko otvora, te dopremu materijala do mjesta ugradnje, odvoz otpadnog materijala i šuta na najbližu opštinsku deponiju i čišćenje radilišta od nečistoća nastalih obradom špaletni, kao i sve nepredviđene radove.
Sve dimenzije i količine provjeriti na licu mjesta.</t>
  </si>
  <si>
    <t>Obračun po m2.</t>
  </si>
  <si>
    <t>Obračun po m2 potpuno montiranog/postavljenog stropa.</t>
  </si>
  <si>
    <t>ZONA 2</t>
  </si>
  <si>
    <r>
      <t>m</t>
    </r>
    <r>
      <rPr>
        <vertAlign val="superscript"/>
        <sz val="9"/>
        <rFont val="Calibri"/>
        <family val="2"/>
        <charset val="238"/>
      </rPr>
      <t>2</t>
    </r>
  </si>
  <si>
    <t>HORIZONTALNI OLUCI</t>
  </si>
  <si>
    <t>VERTIKALNI OLUCI</t>
  </si>
  <si>
    <t xml:space="preserve">Obračun po m² opisane pozicije.       </t>
  </si>
  <si>
    <t xml:space="preserve">OBJEKAT HALE </t>
  </si>
  <si>
    <t>ZONA 2 - PROSTOR ZA LABORATORIJSKE VJEŽBE</t>
  </si>
  <si>
    <t>ZONA 3 - AMFITEATAR - ISPOD PLATFORME</t>
  </si>
  <si>
    <t>ZONA 2 - WC IZLOŽBENOG PROSTORA</t>
  </si>
  <si>
    <t>ZONA 2 - SALA ZA SASTANKE I WC PROSTORA ZA LABORATORIJSKE VJEŽBE</t>
  </si>
  <si>
    <t>13.</t>
  </si>
  <si>
    <t>14.</t>
  </si>
  <si>
    <t>15.</t>
  </si>
  <si>
    <t>16.</t>
  </si>
  <si>
    <t>17.</t>
  </si>
  <si>
    <t>18.</t>
  </si>
  <si>
    <t>Obračun po m³</t>
  </si>
  <si>
    <t>kg</t>
  </si>
  <si>
    <t>Obračun po kg</t>
  </si>
  <si>
    <t>komad</t>
  </si>
  <si>
    <r>
      <t xml:space="preserve">Jediničnom cijenom obuhvatiti sve navedene radove, eventualno potrebne dodatne profile u svrhu funkcionalnosti ugrađene pozicije, te sva moguća potrebna dodatna ojačanja koja će garantovati stabilnost pozicija od deformacija i vibracija pozicija tokom korištenja, kao i sigurnost korisnika,  sav vertikalni i horizontalni prenos, te privremeno odlaganje i utovar u kamione i odvoz otpadnog materijala i šuta na najbližu opštinsku deponiju kao i sve nepredviđene radove. 
</t>
    </r>
    <r>
      <rPr>
        <i/>
        <sz val="9"/>
        <rFont val="Calibri"/>
        <family val="2"/>
        <charset val="238"/>
      </rPr>
      <t xml:space="preserve">NAPOMENA: </t>
    </r>
    <r>
      <rPr>
        <i/>
        <u/>
        <sz val="9"/>
        <rFont val="Calibri"/>
        <family val="2"/>
        <charset val="238"/>
      </rPr>
      <t>Prilikom izrade radioničkih nacrta industrijskih sekcionih podiznih vrata uzeti u obzir visinu spuštanja stropa (različita visina za ZONU 2 i ZONU 3 - vidjeti na crtežima) kako bi vodilice došle ispod spuštenog stropa.</t>
    </r>
    <r>
      <rPr>
        <sz val="9"/>
        <rFont val="Calibri"/>
        <family val="2"/>
        <charset val="238"/>
      </rPr>
      <t xml:space="preserve">
Sve mjere prije izrade radioničkih nacrta i izrade pozicija uzeti na licu mjesta.</t>
    </r>
  </si>
  <si>
    <t>ZID OD STANDARDNIH GIPSKARTONSKIH PLOČA d=10cm</t>
  </si>
  <si>
    <t>STOLOVI</t>
  </si>
  <si>
    <t>STOLICE</t>
  </si>
  <si>
    <t>ANEKS</t>
  </si>
  <si>
    <t>HALA</t>
  </si>
  <si>
    <t>ZID OD STANDARDNIH GIPSKARTONSKIH PLOČA d=15cm</t>
  </si>
  <si>
    <t>HALA - ZONA 2</t>
  </si>
  <si>
    <t>HALA - ZONA 3</t>
  </si>
  <si>
    <r>
      <t>HALA</t>
    </r>
    <r>
      <rPr>
        <b/>
        <sz val="9"/>
        <rFont val="Calibri"/>
        <family val="2"/>
        <charset val="238"/>
      </rPr>
      <t xml:space="preserve"> - ZONA 2</t>
    </r>
  </si>
  <si>
    <t xml:space="preserve">HALA </t>
  </si>
  <si>
    <t>ZONA 3 - POD DO PLATFORME</t>
  </si>
  <si>
    <r>
      <t xml:space="preserve">POZ 8 </t>
    </r>
    <r>
      <rPr>
        <sz val="9"/>
        <rFont val="Calibri"/>
        <family val="2"/>
        <charset val="238"/>
      </rPr>
      <t>dim.</t>
    </r>
    <r>
      <rPr>
        <b/>
        <sz val="9"/>
        <rFont val="Calibri"/>
        <family val="2"/>
        <charset val="238"/>
      </rPr>
      <t xml:space="preserve"> </t>
    </r>
    <r>
      <rPr>
        <sz val="9"/>
        <rFont val="Calibri"/>
        <family val="2"/>
        <charset val="238"/>
      </rPr>
      <t>90x210</t>
    </r>
  </si>
  <si>
    <t>ZONA 2 - WC PROSTORA ZA LABORATORIJSKE VJEŽBE</t>
  </si>
  <si>
    <r>
      <t xml:space="preserve">NAPOMENA: </t>
    </r>
    <r>
      <rPr>
        <i/>
        <u/>
        <sz val="9"/>
        <rFont val="Calibri"/>
        <family val="2"/>
        <charset val="238"/>
      </rPr>
      <t>Postojeće nove horizontalne oluke na ANEKSU (ZONA 1) potrebno je pažljivo demontirati  sa fasade prema pravilima struke za tu vrstu radova, kako ne bi došlo do oštećenja. Demontirane horizontalne oluke i sve pripadajuće elemente predati vlasniku/ korisniku objekta (pohraniti kod vlasnika/korisnika objekta) uz zapisnik o rashodu i predaji demontiranih elemenata. Izvođač snosi sve troškove ponovne dobave ili izrade pojedinih elemenata u slučaju njihovog oštećenja ili otuđenja sa gradilišta.</t>
    </r>
    <r>
      <rPr>
        <sz val="9"/>
        <rFont val="Calibri"/>
        <family val="2"/>
        <charset val="238"/>
      </rPr>
      <t xml:space="preserve"> 
Jediničnom cijenom obuhvatiti sav spojni materijal za pričvršćivanje limenih elemenata, kao i vertikalni i horizontalni transport pojedinačnih dijelova oluka, odlaganje otpadnog materijala i šuta na privremenu deponiju na gradilištu, utovar u kamione i odvoz na najbližu opštinsku deponiju, sve potrebne predradnje i sve nepredviđene radove.
Sve mjere prije izrade horizontalnih oluka uzeti  na licu mjesta.</t>
    </r>
  </si>
  <si>
    <t>ZID OD VLAGOOTPORNIH GIPSKARTONSKIH PLOČA d=12,5cm</t>
  </si>
  <si>
    <t>ZID OD VLAGOOTPORNIH GIPSKARTONSKIH PLOČA d=10cm</t>
  </si>
  <si>
    <t>ZID OD VLAGOOTPORNIH GIPSKARTONSKIH PLOČA d=15cm</t>
  </si>
  <si>
    <t>STANDARDNE GIPSKARTONSKE PLOČE</t>
  </si>
  <si>
    <t>VLAGOOTPORNE GIPSKARTONSKE PLOČE</t>
  </si>
  <si>
    <t>PREGRADA SA DVOJA JEDNOKRILNA VRATA (2 KABINE) ukupnih dimenzija 237x200cm</t>
  </si>
  <si>
    <t>ZONA 2 - SALA ZA SASTANKE</t>
  </si>
  <si>
    <t>Obračun po m².</t>
  </si>
  <si>
    <r>
      <rPr>
        <b/>
        <sz val="9"/>
        <rFont val="Calibri"/>
        <family val="2"/>
        <charset val="238"/>
      </rPr>
      <t xml:space="preserve">Nabavka i ugradnja sokla visine 10cm od istih pločica kao i podu u sali za sastanke, a na zid se postavlja/oblaže u sloju ljepila. Prilikom oblaganja sokla voditi računa da se fuge na soklu uklope sa fugama na podu.
</t>
    </r>
    <r>
      <rPr>
        <sz val="9"/>
        <rFont val="Calibri"/>
        <family val="2"/>
        <charset val="238"/>
      </rPr>
      <t xml:space="preserve">
Sve mjere i količine provjeriti na licu mjesta.</t>
    </r>
  </si>
  <si>
    <t>Obračun po komadu ugrađene bravarije.</t>
  </si>
  <si>
    <t>ZID OD VATROOTPORNIH GIPSKARTONSKIH PLOČA d=15cm do visine 1,5m</t>
  </si>
  <si>
    <r>
      <t xml:space="preserve">Stavka obuhvata sve potrebne radove i materijal za izradu </t>
    </r>
    <r>
      <rPr>
        <b/>
        <sz val="9"/>
        <rFont val="Calibri"/>
        <family val="2"/>
      </rPr>
      <t xml:space="preserve">špaletni oko  otvora </t>
    </r>
    <r>
      <rPr>
        <sz val="9"/>
        <rFont val="Calibri"/>
        <family val="2"/>
      </rPr>
      <t>potrebne širine u odabranom ETICS sistemu: sa pločama od ekspandiranog polistirena EPS – F fasadni tip debljine  d= 2 - 3 cm, max. koeficijentom toplinske vodljivost  λD=0,04 (W/mK) i ljepljenim polimercementnim malterom u skladu s važećim normama, obloženim mineralnim ljepilom i masa za armiranje u dva sloja, ukupne debljine do 5 mm sa tekstilno-staklenom mrežicom sa impregnacijom, impregnirajućim premazom (grundom) za ujednačavanje upojnosti podloge (nakon sušenja ljepila), završnog sloja zaštitno dekorativne silikatne fasade zaribane teksture (zrno do 2 mm) u dvije boje, nabavkom i ugradnjom svih potrebnih profila (pričvrsni profil za PVC otvore sa mrežicom, ugaoni profil, okapni profil i sl.) i krpanje rupa i nivelisanje dijelova špaletne cementim špric malterom za veće debljine i/ili termoizolacijskim materijalom odgovarajuće debljine vodeći računa oko preklopa spojnica kod postavljanja dvoslojne termoizolacije na fasadi, kao i dovođenje podložne površine u adekvatno stanje za postavljanje kompozitnog fasadnog (ETICS) sistema tako da one budu poravnate, očišćene i suhe, te zaštićene od vlage premazom za zaustavljanje vode, kao i sve druge neophodne radove za nesmetano postavljanje fasadnog sistema.</t>
    </r>
  </si>
  <si>
    <r>
      <t xml:space="preserve">Ugrađeni elementi moraju biti izrađeni od materijala koji ispunjavaju tehničke i sigurnosne zahtjeve u pogledu: vodonepropusnosti, vatrootpornosti, toplotne i zvučne zaštite, nosivosti što se mora dokazati odgovarajućim atestima. Sve ostalo prema važećim propisima za ovu vrstu radova i uslovima navedenim u tehničkim specifikacijama. </t>
    </r>
    <r>
      <rPr>
        <i/>
        <u/>
        <sz val="9"/>
        <rFont val="Calibri"/>
        <family val="2"/>
        <charset val="238"/>
      </rPr>
      <t xml:space="preserve">
NAPOMENA: Sve radove treba izvesti isključivo po uputama proizvođača ponuđenog  sistema, koristeći materijale, alate i način izvođenja po tehnologiji proizvođača materijala za izradu zidova od sendvič panela i u skladu sa pravilima struke i pravilima sistema za izradu vanjskih fasadnih zidova od sendvič panela.
</t>
    </r>
    <r>
      <rPr>
        <sz val="9"/>
        <rFont val="Calibri"/>
        <family val="2"/>
        <charset val="238"/>
      </rPr>
      <t>Jediničnom cijenom obuhvatiti sve navedene radove, eventualno potrebne dodatne profile u svrhu funkcionalnosti ugrađene pozicije, sav spojni materijal za pričvršćivanje elemenata, sva moguća potrebna dodatna ojačanja koja će garantovati stabilnost pozicija od deformacija i vibracija pozicija tokom korištenja, kao i sigurnost korisnika, vertikalni i horizontalni transport, odlaganje otpadnog materijala i šuta na privremenu deponiju na gradilištu, utovar u kamione i odvoz na najbližu opštinsku deponiju, kao i sve eventualne pripremne radove za nesmetanu montažu i sve nepredviđene radove.
Količine provjeriti na licu mjesta.</t>
    </r>
  </si>
  <si>
    <r>
      <rPr>
        <i/>
        <u/>
        <sz val="9"/>
        <rFont val="Calibri"/>
        <family val="2"/>
        <charset val="238"/>
      </rPr>
      <t>Koeficijent prolaza toplote vanjskih vrata Umax=2,0 W/m</t>
    </r>
    <r>
      <rPr>
        <i/>
        <u/>
        <vertAlign val="superscript"/>
        <sz val="9"/>
        <rFont val="Calibri"/>
        <family val="2"/>
        <charset val="238"/>
      </rPr>
      <t>2</t>
    </r>
    <r>
      <rPr>
        <i/>
        <u/>
        <sz val="9"/>
        <rFont val="Calibri"/>
        <family val="2"/>
        <charset val="238"/>
      </rPr>
      <t xml:space="preserve">K. </t>
    </r>
    <r>
      <rPr>
        <sz val="9"/>
        <rFont val="Calibri"/>
        <family val="2"/>
        <charset val="238"/>
      </rPr>
      <t xml:space="preserve">
Na osnovu uzetih mjera na licu mjesta izraditi radionički nacrt u koji je potrebno uključiti eventualno ugradnju slijepih profila, stvarne dimenzije pozicije, detaljne opise profila, primijenjenog okova, sa svim detaljima ugradnje i pričvršćivanja pozicija za postojeći zid.
</t>
    </r>
    <r>
      <rPr>
        <i/>
        <u/>
        <sz val="9"/>
        <rFont val="Calibri"/>
        <family val="2"/>
        <charset val="238"/>
      </rPr>
      <t>Radionički nacrti prije proizvodnje dostaviti na uvid Nadzornom organu</t>
    </r>
    <r>
      <rPr>
        <i/>
        <sz val="9"/>
        <rFont val="Calibri"/>
        <family val="2"/>
        <charset val="238"/>
      </rPr>
      <t xml:space="preserve">.
NAPOMENA: </t>
    </r>
    <r>
      <rPr>
        <i/>
        <u/>
        <sz val="9"/>
        <rFont val="Calibri"/>
        <family val="2"/>
        <charset val="238"/>
      </rPr>
      <t xml:space="preserve">Postojeća industrijska sekciona vrata potrebno je demontirati  pažljivo sa fasade prema pravilima struke za tu vrstu radova, kako ne bi došlo do oštećenja vrata. Demontirana industrijska sekciona vrata i sve pripadajuće elemente predati vlasniku/ korisniku objekta (pohraniti kod vlasnika/korisnika objekta) uz zapisnik o rashodu i predaji demontiranih elemenata. Izvođač snosi sve troškove ponovne dobave ili izrade pojedinih elemenata u slučaju njihovog oštećenja ili otuđenja sa gradilišta. </t>
    </r>
    <r>
      <rPr>
        <i/>
        <sz val="9"/>
        <rFont val="Calibri"/>
        <family val="2"/>
        <charset val="238"/>
      </rPr>
      <t xml:space="preserve">
</t>
    </r>
    <r>
      <rPr>
        <sz val="9"/>
        <rFont val="Calibri"/>
        <family val="2"/>
        <charset val="238"/>
      </rPr>
      <t xml:space="preserve">
Ugrađeni elementi moraju biti izrađeni od materijala koji ispunjavaju tehničke i sigurnosne zahtjeve u pogledu: vodonepropusnosti, propuhivanja, osvjetljenja, provjetravanja, toplotne i zvučne zaštite, što se mora dokazati odgovarajućim atestima. Sve ostalo prema  važećim propisima za ovu vrstu radova i uslovima navedenim u tehničkim specifikacijama. 
</t>
    </r>
  </si>
  <si>
    <r>
      <t xml:space="preserve">Stavka obuhvata privremenu demontažu i izmještanje postojeće kućice od sendvič panela u ZONI 2 </t>
    </r>
    <r>
      <rPr>
        <i/>
        <sz val="9"/>
        <rFont val="Calibri"/>
        <family val="2"/>
        <charset val="238"/>
      </rPr>
      <t>(sa desne strane od krajnjeg desnog ulaza u zonu 2)</t>
    </r>
    <r>
      <rPr>
        <sz val="9"/>
        <rFont val="Calibri"/>
        <family val="2"/>
        <charset val="238"/>
      </rPr>
      <t xml:space="preserve">, u svrhu izrade poda, te njena montaža  na mjesto sa kojeg je demontirana nakon izrade svih slojeva poda. Kućicu je potrebno vratiti u stanje u kojem je zatečena, te paziti prlikom demontaže/montaže da se ne ošteti.Izvođač snosi sve troškove ponovne dobave ili izrade pojedinih elemenata u slučaju njihovog oštećenja ili otuđenja sa gradilišta. 
</t>
    </r>
    <r>
      <rPr>
        <i/>
        <sz val="9"/>
        <rFont val="Calibri"/>
        <family val="2"/>
        <charset val="238"/>
      </rPr>
      <t xml:space="preserve">NAPOMENA: </t>
    </r>
    <r>
      <rPr>
        <i/>
        <u/>
        <sz val="9"/>
        <rFont val="Calibri"/>
        <family val="2"/>
        <charset val="238"/>
      </rPr>
      <t>Prije početka izvođenja radova u podu potrebno usaglasiti faze izvođenja građevinskih radova sa elektro i mašinskim radovima, što podrazumjeva razvod svih elektro i mašinskih instalacija prije postavljanja slojeva poda, prema projektu elektro i mašinskih instalacija, i dati na uvid Nadzornom organu,pa tek nakon toga pristupiti daljem izvođenju.
Posebnu pažnju obratiti na preciznost i uklapanje svih uređaja i opreme za elektro i mašinske instalacije u svemu prema nacrtu poda</t>
    </r>
    <r>
      <rPr>
        <i/>
        <sz val="9"/>
        <rFont val="Calibri"/>
        <family val="2"/>
        <charset val="238"/>
      </rPr>
      <t xml:space="preserve">.
</t>
    </r>
    <r>
      <rPr>
        <sz val="9"/>
        <rFont val="Calibri"/>
        <family val="2"/>
        <charset val="238"/>
      </rPr>
      <t xml:space="preserve">
Nakon postavljene termoizolacije i parne brane potrebno je postaviti betonsku podlogu debljine od d=6,0 cm.
Sve mjere i količine provjeriti na licu mjesta.</t>
    </r>
  </si>
  <si>
    <t>Ugrađeni elementi moraju biti izrađeni od materijala koji ispunjavaju tehničke i sigurnosne zahtjeve u pogledu: vodonepropusnosti, propuhivanja, osvjetljenja, provjetravanja, toplotne i zvučne zaštite, što se mora dokazati odgovarajućim atestima. Sve ostalo prema  važećim propisima za ovu vrstu radova i uslovima navedenim u tehničkim specifikacijama. 
Jediničnom cijenom obuhvatiti sve navedene radove, eventualno potrebne dodatne profile u svrhu funkcionalnosti ugrađene pozicije bravarije, sva moguća potrebna dodatna ojačanja koja će garantovati stabilnost pozicija od deformacija i vibracija pozicija tokom korištenja, vertikalni i horizontalni prenos, te privremeno odlaganje i utovar u kamione i odvoz otpadnog materijala i šuta na najbližu opštinsku deponiju kao i sve nepredviđene radove.  
Sve mjere prije izrade radioničkih nacrta i izrade pozicija uzeti na licu mjesta.</t>
  </si>
  <si>
    <r>
      <rPr>
        <b/>
        <sz val="9"/>
        <rFont val="Calibri"/>
        <family val="2"/>
        <charset val="238"/>
      </rPr>
      <t xml:space="preserve">Nabavka i ugradnja tipskih linijskih snjegobrana, izrađenih od čeličnog pocinčanog lima, trokutaskog oblika </t>
    </r>
    <r>
      <rPr>
        <b/>
        <i/>
        <sz val="9"/>
        <rFont val="Calibri"/>
        <family val="2"/>
        <charset val="238"/>
      </rPr>
      <t>- HALA I ANEKS</t>
    </r>
    <r>
      <rPr>
        <sz val="9"/>
        <rFont val="Calibri"/>
        <family val="2"/>
        <charset val="238"/>
      </rPr>
      <t xml:space="preserve">
Linijski snjegobrani koji se ugrađuju predviđeni za postojeći </t>
    </r>
    <r>
      <rPr>
        <i/>
        <sz val="9"/>
        <rFont val="Calibri"/>
        <family val="2"/>
        <charset val="238"/>
      </rPr>
      <t>(hala)</t>
    </r>
    <r>
      <rPr>
        <sz val="9"/>
        <rFont val="Calibri"/>
        <family val="2"/>
        <charset val="238"/>
      </rPr>
      <t xml:space="preserve"> i novi pokrov </t>
    </r>
    <r>
      <rPr>
        <i/>
        <sz val="9"/>
        <rFont val="Calibri"/>
        <family val="2"/>
        <charset val="238"/>
      </rPr>
      <t>(aneks)</t>
    </r>
    <r>
      <rPr>
        <sz val="9"/>
        <rFont val="Calibri"/>
        <family val="2"/>
        <charset val="238"/>
      </rPr>
      <t xml:space="preserve"> od trapeznog lima i krovnih panela.
Stavka obuhvata i sve spojne i pričvrsne elemente za potpunu izvedbu, samobušeće vijke od površinski otvrdnutog nehrđajućeg čelika sa svrdlom i navojem dizajniranim za metal,  sa posebnom izdržljivom EPDM brtvom/dihtungom i podloškom od pocinčanog čelika promjera 19 mm kako bi se spriječio prodor vode, a sa svom potrebnom tehničkom dokumentacijom i atestima.
Linijski snjegobrani se postavljaju u donjoj zoni kosog krova u 3 reda sa razmakom od 100cm u jednom redu (HALA I ANEKS)
Snjegobrani su od čeličnog pocinčanog plastificiranog lima debljine d=0,55mm u boji postojećeg krova,a prema RAL karti. Dužina jednog snjegobrana je cca 100 cm.
Jediničnom cijenom obuhvatiti sve navedene radove, vertikalni i horizontalni transport pojedinačnih dijelova kao i odlaganje otpadnog materijala i šuta na privremenu deponiju na gradilištu, utovar u kamione i odvoz na najbližu opštinsku deponiju i sve nepredviđene radove.
Količine provjeriti na licu mjesta.  </t>
    </r>
  </si>
  <si>
    <t xml:space="preserve">Obračun po m' </t>
  </si>
  <si>
    <t>Nabavka svježe betonske mase, transport do gradilišta i betoniranje temeljnih traka dim 60x130 cm i temeljnog cokla do kote vrha podne ploče dim 30x85 cm, prema planu oplate pozicije. Stavka obuhvata njegu betona i svu potrebnu oplatu za izradu pozicije.</t>
  </si>
  <si>
    <t>m3</t>
  </si>
  <si>
    <t>Obračun po m3.</t>
  </si>
  <si>
    <t xml:space="preserve">Nabavka svježe betonske mase, transport do gradilišta i betoniranje vertikalnih serklaža S1, presjeka 20x20 cm, u prizemlju objekta betonom MB 30. U cijenu uključeni potrebna oplata, vibriranje svježe betonske mase i njega betona nakon betoniranja. U cijenu m3 betona uračunati konstruktivnu armaturu izrađenu od podužnih šipki 4Ø12 i vilica Ø8/20.
</t>
  </si>
  <si>
    <t xml:space="preserve">Nabavka, transport, sječenje, savijanje i montaža armature za novu temeljnu traku, prema datom nacrtu armature. U cijenu kg ugrađene armature uključeni su svi distanceri kao i varenje armature. Armaturu saviti i ugraditi prema projektu i statičkim detaljima. Armaturu prije betoniranja mora pregledati i pismenim putem odobriti Nadzorni organ. </t>
  </si>
  <si>
    <t>ZID IZMEĐU ZONE 2 I ZONE 3</t>
  </si>
  <si>
    <r>
      <rPr>
        <i/>
        <sz val="9"/>
        <rFont val="Calibri"/>
        <family val="2"/>
        <charset val="238"/>
      </rPr>
      <t xml:space="preserve">NAPOMENA: </t>
    </r>
    <r>
      <rPr>
        <i/>
        <u/>
        <sz val="9"/>
        <rFont val="Calibri"/>
        <family val="2"/>
        <charset val="238"/>
      </rPr>
      <t xml:space="preserve">Prije početka izvođenja radova u zidu potrebno usaglasiti faze izvođenja građevinskih radova sa hidro, elektro i mašinskim radovima, što podrazumjeva razvod svih hidro, elektro i mašinskih instalacija  prije postavljanja slojeva zida, prema projektu hidro, elektro i mašinskih instalacija, i dati na uvid Nadzornom organu,pa tek nakon toga pristupiti daljem izvođenju.
Posebnu pažnju obratiti na preciznost i uklapanje svih uređaja i opreme za hidro, elektro i mašinske instalacije u svemu prema nacrtu zida.
</t>
    </r>
    <r>
      <rPr>
        <sz val="9"/>
        <rFont val="Calibri"/>
        <family val="2"/>
        <charset val="238"/>
      </rPr>
      <t xml:space="preserve">
U cijenu uračunat sav potreban materijal i rad za završetak ove pozicije, te upotrebu lake pokretne skele.
Količine provjeriti na licu mjesta. </t>
    </r>
  </si>
  <si>
    <t>Termo paneli kao obloga d= 8 cm. Obračun po m2.</t>
  </si>
  <si>
    <t>Obračun po kom komplet okvira (stubovi + rešetka), po rasteru.</t>
  </si>
  <si>
    <t>Ugradnja podkonstrukcije sa AKZ od profila dim 50x50x3 mm 
Obračun po kg.</t>
  </si>
  <si>
    <r>
      <t xml:space="preserve">Gipskartonske ploče pričvrstiti za CW profile prema uputstvima proizvođača pripadajućeg sistema i to: Prvu ploču pričvrstiti vijcima TN 25, dok se druga ploča pričvršćava vijcima TN 35. 
Prazan prostor između ploča služi za provođenje instalacija i ispunjava se Isover mineralnom vunom.
Za zaštitu od požara, toplotnu i zvučnu izolaciju koristiti mineralnu vunu debljine d=5 cm. 
Za elektro radove koriste se dozne pripadajućeg sistema. Spoljni uglovi se štite aluminijumskom ugaonom zaštitnom šinom ili Alux trakom. 
Potom se zid zatvara sa dvije gipskartonske ploče, na isti način kao i druga strana.
Spojevi ploča se zatim ispunjavaju, bandažiraju u minimalno dva sloja i ojačavaju spojnom trakom u drugom sloju. </t>
    </r>
    <r>
      <rPr>
        <i/>
        <sz val="9"/>
        <rFont val="Calibri"/>
        <family val="2"/>
        <charset val="238"/>
      </rPr>
      <t>(Gletovanje, brušenje i krečenje obrađeno u posebnoj stavci).</t>
    </r>
    <r>
      <rPr>
        <sz val="9"/>
        <rFont val="Calibri"/>
        <family val="2"/>
      </rPr>
      <t xml:space="preserve">
</t>
    </r>
    <r>
      <rPr>
        <i/>
        <sz val="9"/>
        <rFont val="Calibri"/>
        <family val="2"/>
        <charset val="238"/>
      </rPr>
      <t xml:space="preserve">NAPOMENA: U dijelu sanitarnih čvorova predvidjeti impregnirane ploče.
</t>
    </r>
    <r>
      <rPr>
        <sz val="9"/>
        <rFont val="Calibri"/>
        <family val="2"/>
      </rPr>
      <t xml:space="preserve">
</t>
    </r>
  </si>
  <si>
    <r>
      <t xml:space="preserve">Prazan prostor između ploče i zida služi za provođenje instalacija.
Za elektro radove koriste se dozne pripadajućeg sistema. Spoljni uglovi se štite aluminijumskom ugaonom zaštitnom šinom ili Alux trakom. Spojevi ploča se zatim ispunjavaju, bandažiraju u minimalno dva sloja i ojačavaju spojnom trakom u drugom sloju. </t>
    </r>
    <r>
      <rPr>
        <i/>
        <sz val="9"/>
        <rFont val="Calibri"/>
        <family val="2"/>
        <charset val="238"/>
      </rPr>
      <t>(Gletovanje, brušenje i krečenje obrađeno u posebnoj stavci).</t>
    </r>
    <r>
      <rPr>
        <sz val="9"/>
        <rFont val="Calibri"/>
        <family val="2"/>
      </rPr>
      <t xml:space="preserve">
</t>
    </r>
    <r>
      <rPr>
        <i/>
        <sz val="9"/>
        <rFont val="Calibri"/>
        <family val="2"/>
        <charset val="238"/>
      </rPr>
      <t xml:space="preserve">NAPOMENA: </t>
    </r>
    <r>
      <rPr>
        <i/>
        <u/>
        <sz val="9"/>
        <rFont val="Calibri"/>
        <family val="2"/>
        <charset val="238"/>
      </rPr>
      <t xml:space="preserve">Sve radove treba izvesti isključivo po uputama proizvođača ponuđenog  sistema, koristeći materijale, alate i način izvođenja po tehnologiji proizvođača materijala za izradu zidova od gipskartona i u skladu sa pravilima struke i pravilima sistema za izradu zidova od gipskartona.
</t>
    </r>
    <r>
      <rPr>
        <sz val="9"/>
        <rFont val="Calibri"/>
        <family val="2"/>
      </rPr>
      <t xml:space="preserve">
Jediničnom cijenom obuhvatiti vertikalni i horizontalni transport ploča, aluminijskih profila kao i svog pripadajućeg materijala, odlaganje otpadnog materijala i šuta na privremenu deponiju na gradilištu, utovar u kamione i odvoz na najbližu opštinsku deponiju, kao i sve eventualne pripremne radove za nesmetanu montažu i sve nepredviđene radove. Jediničnom cijenom obuhvatiti potrebnu skelu. 
</t>
    </r>
  </si>
  <si>
    <t>ZIDOVI</t>
  </si>
  <si>
    <t>STROPOVI</t>
  </si>
  <si>
    <r>
      <rPr>
        <b/>
        <sz val="9"/>
        <rFont val="Calibri"/>
        <family val="2"/>
        <charset val="238"/>
      </rPr>
      <t xml:space="preserve">Gletovanje dva puta plafonskih i zidnih površina u objektu, sa detaljnim međubrušenjem, te bojenje istih poludisperzivnom bijelom bojom u dva sloja - </t>
    </r>
    <r>
      <rPr>
        <b/>
        <i/>
        <sz val="9"/>
        <rFont val="Calibri"/>
        <family val="2"/>
        <charset val="238"/>
      </rPr>
      <t>ZONA 2 i ZONA 3 - HALA</t>
    </r>
    <r>
      <rPr>
        <sz val="9"/>
        <rFont val="Calibri"/>
        <family val="2"/>
        <charset val="238"/>
      </rPr>
      <t xml:space="preserve">
Stavka obuhvata nabavku materijala i gletovanje svih unutrašnjih plafonskih i zidnih površina masom za ispunjavanje spojeva/veza dva puta, sa detaljnim međubrušenjem i impregnacijom, te bojenjem plafonskih i zidnih površina poludisperzivnom bijelom bojom u dva sloja.
</t>
    </r>
    <r>
      <rPr>
        <i/>
        <sz val="9"/>
        <rFont val="Calibri"/>
        <family val="2"/>
        <charset val="238"/>
      </rPr>
      <t xml:space="preserve">NAPOMENA: </t>
    </r>
    <r>
      <rPr>
        <i/>
        <u/>
        <sz val="9"/>
        <rFont val="Calibri"/>
        <family val="2"/>
        <charset val="238"/>
      </rPr>
      <t>Prilikom izvođenja radova potrebno je zaštiti unutrašnjost objekata od zaprljanja.</t>
    </r>
    <r>
      <rPr>
        <sz val="9"/>
        <rFont val="Calibri"/>
        <family val="2"/>
        <charset val="238"/>
      </rPr>
      <t xml:space="preserve">
U cijenu uračunati i sve nepredviđene radove potrebne za realizaciju navedenih radova iz stavke, kao i odvoz otpadnog materijala i šuta na najbližu opštinsku deponiju i čišćenje radilišta od nečistoća nastalih radom.
Cijenom  obuhvatiti potrebnu  opremu za rad na visini.
Količine provjeriti na licu mjesta. </t>
    </r>
  </si>
  <si>
    <r>
      <t xml:space="preserve">Na dijelovima gdje nije izveden betonski pločnik oko objekta </t>
    </r>
    <r>
      <rPr>
        <i/>
        <sz val="9"/>
        <rFont val="Calibri"/>
        <family val="2"/>
        <charset val="238"/>
      </rPr>
      <t>(ukoliko postoji)</t>
    </r>
    <r>
      <rPr>
        <sz val="9"/>
        <rFont val="Calibri"/>
        <family val="2"/>
      </rPr>
      <t xml:space="preserve"> potrebno je predvidjeti betoniranje podložne gredice od betona širine 10 cm, odgovarajuće dubine i kvalitete betona. Predvidjeti sve ostale radove za izvođenje ove podložne gredice: iskop postojeće zemlje sa odvozom viška zemlje na obližnju deponiju, nabijanje podoge, postavljenje podložnog sloja od šljunka, oplatu za šalovanje i sl.
Stavka obuhvata čišćenje postojećeg betonskog pločnika od trave/rastinja.
Jediničnom cijenom obuhvatiti sve navedene radove, kao i odlaganje otpadnog materijala i šuta na privremenu deponiju na gradilištu, utovar u kamione i odvoz na najbližu opštinsku deponiju i sve nepredviđene radove.
Količine provjeriti na licu mjesta.</t>
    </r>
  </si>
  <si>
    <r>
      <t xml:space="preserve">U sklopu sistema nabaviti i ugraditi sve potrebne profile (početni, rubni, okapni, završni, završni profil za limene opšave, dilatacione i sl). Sve radove treba izvesti isključivo po uputama proizvođača ponuđenog fasadnog sistema, koristeći materijale, alate i način izvođenja po tehnologiji proizvođača slojeva fasade i u skladu sa pravilima struke i pravilima sistema ETICS prilagođenih sanaciji fasade. 
</t>
    </r>
    <r>
      <rPr>
        <i/>
        <u/>
        <sz val="9"/>
        <rFont val="Calibri"/>
        <family val="2"/>
        <charset val="238"/>
      </rPr>
      <t>NAPOMENA: Za dio fasade uz donju ivicu prozora, na mjestu spoja prozora i EPS-a, kao i na mjestu spoja EPS-a i sendvič panela potrebno je da se ugrade svi potrebni profili kako bi se osiguralo kvalitetno brtvljenje spojeva, njihova stabilnost i adekvatna vodonepropusnost svih spojeva, a sve u skladu sa pravilima struke i pravilima sistema ETICS prilagođenim sanaciji fasade.</t>
    </r>
    <r>
      <rPr>
        <sz val="9"/>
        <rFont val="Calibri"/>
        <family val="2"/>
      </rPr>
      <t xml:space="preserve">
Podloga postojeće zdrave fasade prije postavljanja ETICS sistema mora se očistiti i odmastiti odgovarajućim impregnirajućim premazom. 
Prije postavljanja ETICS sistema potrebno je izvršiti </t>
    </r>
    <r>
      <rPr>
        <b/>
        <sz val="9"/>
        <rFont val="Calibri"/>
        <family val="2"/>
      </rPr>
      <t>pripremu podloge</t>
    </r>
    <r>
      <rPr>
        <sz val="9"/>
        <rFont val="Calibri"/>
        <family val="2"/>
      </rPr>
      <t xml:space="preserve"> koja obuhvata sav potreban rad i materijal za obijanje oštećenog i odvojenog maltera, struganje stare boje, ispiranje i isušivanje podloge, sanaciju većih pukotina u konstrukciji, te krpanje rupa i nivelisanje dijelova fasade cementim špric malterom za veće debljine i/ili termoizolacijskim materijalom odgovarajuće debljine vodeći računa oko preklopa spojnica kod postavljanja dvoslojne termoizolacije na fasadi, kao i dovođenje podložne površine u adekvatno stanje za postavljanje kompozitnog fasadnog (ETICS) sistema tako da one budu poravnate, očišćene i suhe, te zaštićene od vlage premazom za zaustavljanje vode, kao i sve druge neophodne radove za nesmetano postavljanje fasadnog sistema.
</t>
    </r>
  </si>
  <si>
    <t xml:space="preserve">SJEVEROISTOČNA FASADA </t>
  </si>
  <si>
    <r>
      <rPr>
        <i/>
        <u/>
        <sz val="9"/>
        <rFont val="Calibri"/>
        <family val="2"/>
        <charset val="238"/>
      </rPr>
      <t>Koeficijent prolaza toplote vanjskih vrata Umax=2,0 W/m</t>
    </r>
    <r>
      <rPr>
        <i/>
        <u/>
        <vertAlign val="superscript"/>
        <sz val="9"/>
        <rFont val="Calibri"/>
        <family val="2"/>
        <charset val="238"/>
      </rPr>
      <t>2</t>
    </r>
    <r>
      <rPr>
        <i/>
        <u/>
        <sz val="9"/>
        <rFont val="Calibri"/>
        <family val="2"/>
        <charset val="238"/>
      </rPr>
      <t xml:space="preserve">K. </t>
    </r>
    <r>
      <rPr>
        <sz val="9"/>
        <rFont val="Calibri"/>
        <family val="2"/>
        <charset val="238"/>
      </rPr>
      <t xml:space="preserve">
Radi dodatnog poboljšanja termičkih karakteristika profila u komore ugraditi profile od XPS -a (ekstrudirani polistiren - ʎ=0.035 W/m2K).
Ugradnju izvršiti na mjestu otvora koji su predviđeni za ugradnju novih dvokrilnih vanjskih vrata sa/bez nadsvjetla. Kao ispuna koristi se pjeskareno mliječno bijelo termoizolaciono staklo 6/16/4, dok se puna vrata rade od panela debljine 26 mm. Oba krila vrata su pokretna i otvaraju se prema vani. Iznad vrata se nalazi nadsvjetlo visine 60 cm. Primijeniti okove za vrata sa štekom i cilindričnom bravom sa tri ključa i okove za ventuse koji moraju biti odgovarajuće nosivosti da prihvate težine predviđenih krila sa prostorom za montažu šipke za otvaranje. Vrata sa automatskim samozatvaranjem.
Na osnovu uzetih mjera na licu mjesta izraditi radionički nacrt u koje je potrebno uključiti eventualno ugradnju slijepih profila, stvarne dimenzije pozicije, detaljne opise profila, primijenjenog okova, stakla sa svim detaljima ugradnje i pričvršćivanja pozicija za postojeći zid. 
</t>
    </r>
    <r>
      <rPr>
        <i/>
        <u/>
        <sz val="9"/>
        <rFont val="Calibri"/>
        <family val="2"/>
        <charset val="238"/>
      </rPr>
      <t>Radioničke nacrte prije proizvodnje dostaviti na uvid nadzornom organu.</t>
    </r>
    <r>
      <rPr>
        <sz val="9"/>
        <rFont val="Calibri"/>
        <family val="2"/>
        <charset val="238"/>
      </rPr>
      <t xml:space="preserve">
Ugrađeni elementi moraju biti izrađeni od materijala koji ispunjavaju tehničke i sigurnosne zahtjeve u pogledu: vodonepropusnosti, propuhivanja, osvjetljenja, provjetravanja, toplotne i zvučne zaštite, što se mora dokazati odgovarajućim atestima. Sve ostalo prema  važećim propisima za ovu vrstu radova i uslovima navedenim u tehničkim specifikacijama. </t>
    </r>
  </si>
  <si>
    <r>
      <t xml:space="preserve">POZ 04 </t>
    </r>
    <r>
      <rPr>
        <sz val="9"/>
        <rFont val="Calibri"/>
        <family val="2"/>
        <charset val="238"/>
      </rPr>
      <t>dim. 200x270 cm PUNA DVOKRILNA VRATA SA NADSVJETLOM</t>
    </r>
  </si>
  <si>
    <r>
      <t xml:space="preserve">POZ 03 </t>
    </r>
    <r>
      <rPr>
        <sz val="9"/>
        <rFont val="Calibri"/>
        <family val="2"/>
        <charset val="238"/>
      </rPr>
      <t>dim. 200x240 cm OSTAKLJENA DVOKRILNA VRATA</t>
    </r>
  </si>
  <si>
    <t>SALA ZA SASTANKE I MAŠINSKA PROSTORIJA - STANDARDNE GIPSKARTONSKE PLOČE</t>
  </si>
  <si>
    <t>ZONA 2 - PROSTOR ZA NAUČNO ISTRAŽIVANJE I IZLOŽBENI PROSTOR I OSTAVA</t>
  </si>
  <si>
    <t xml:space="preserve">Nabavka svježe betonske mase, transport do gradilišta i betoniranje horizontalnih serklaža, presjeka 20x20 cm, u prizemlju objekta betonom MB 30. U cijenu uključeni potrebna oplata, vibriranje svježe betonske mase i njega betona nakon betoniranja. 
Stavka obuhvata i betoniranje armiranobetonskih greda nadvratnika širine do 25cm i visine do 30cm betonom MB30 u potrebnoj trostranoj oplati.
U cijenu m3 betona uračunati konstruktivnu armaturu izrađenu od podužnih šipki 4Ø12 i vilica Ø8/20. </t>
  </si>
  <si>
    <r>
      <rPr>
        <b/>
        <sz val="9"/>
        <rFont val="Calibri"/>
        <family val="2"/>
        <charset val="238"/>
      </rPr>
      <t>Probijanje otvora za vrata dimenzija (200x270cm) u postojećem vanjskom zidu HALE od pjenobetona ukupne debljine d= 30 cm (na crtežu označeno žutom bojom)</t>
    </r>
    <r>
      <rPr>
        <b/>
        <i/>
        <sz val="9"/>
        <rFont val="Calibri"/>
        <family val="2"/>
        <charset val="238"/>
      </rPr>
      <t xml:space="preserve"> - ZONA 2  - SJEVEROISTOČNA FASADA.
</t>
    </r>
    <r>
      <rPr>
        <sz val="9"/>
        <rFont val="Calibri"/>
        <family val="2"/>
        <charset val="238"/>
      </rPr>
      <t xml:space="preserve">
Jediničnom cijenom obuhvatiti sav pribor za obavljanje navedenih radova i materijal za obradu špaletni i obima oko vrata, te dopremu materijala do mjesta ugradnje, odvoz otpadnog materijala i šuta na najbližu opštinsku deponiju i čišćenje radilišta od nečistoća nastalim probijanjem otvora i obradom špaletni, kao i sve nepredviđene radove.
</t>
    </r>
  </si>
  <si>
    <t>dim. 75x210 cm Jednokrilna vrata</t>
  </si>
  <si>
    <r>
      <rPr>
        <sz val="9"/>
        <rFont val="Calibri"/>
        <family val="2"/>
        <charset val="238"/>
      </rPr>
      <t>dim.</t>
    </r>
    <r>
      <rPr>
        <b/>
        <sz val="9"/>
        <rFont val="Calibri"/>
        <family val="2"/>
        <charset val="238"/>
      </rPr>
      <t xml:space="preserve"> </t>
    </r>
    <r>
      <rPr>
        <sz val="9"/>
        <rFont val="Calibri"/>
        <family val="2"/>
        <charset val="238"/>
      </rPr>
      <t>90x100</t>
    </r>
    <r>
      <rPr>
        <b/>
        <sz val="9"/>
        <rFont val="Calibri"/>
        <family val="2"/>
        <charset val="238"/>
      </rPr>
      <t xml:space="preserve"> </t>
    </r>
    <r>
      <rPr>
        <sz val="9"/>
        <rFont val="Calibri"/>
        <family val="2"/>
        <charset val="238"/>
      </rPr>
      <t>Jednokrilni prozor</t>
    </r>
  </si>
  <si>
    <t>Fiksna zastakljena stijena sa jednokrilnim vratima. Jednokrilna vrata sa ispunom od  stakla. Unutrašnja stolarija od aluminijumskih profila bez prekinutog termičkog mosta i sistemom zaptivanja EPDM gumom, u izvedbi sa klasičnim aluminijumskim ramom.
Kompletna stijena sa vratima je zastakljena jednostrukim sigurnosnim višeslojnim  staklom d=6mm pjeskarenim u mliječno bijeloj boji do visine od 150cm od poda.  Stolarija je opremljena kvalitetnim okovima na bazi nikla i AL- legura ručkama,bravama i ključevima.</t>
  </si>
  <si>
    <r>
      <rPr>
        <b/>
        <sz val="9"/>
        <rFont val="Calibri"/>
        <family val="2"/>
        <charset val="238"/>
      </rPr>
      <t xml:space="preserve">Nabavka materijala, izrada i ugradnja opreme/namještaja za amfiteatar - </t>
    </r>
    <r>
      <rPr>
        <b/>
        <i/>
        <sz val="9"/>
        <rFont val="Calibri"/>
        <family val="2"/>
        <charset val="238"/>
      </rPr>
      <t>ZONA 3</t>
    </r>
    <r>
      <rPr>
        <sz val="9"/>
        <rFont val="Calibri"/>
        <family val="2"/>
        <charset val="238"/>
      </rPr>
      <t xml:space="preserve">
</t>
    </r>
  </si>
  <si>
    <r>
      <t xml:space="preserve">Nabavka materijala, izrada i montaža nove platforme prema uzoru na postojeću - </t>
    </r>
    <r>
      <rPr>
        <b/>
        <i/>
        <sz val="9"/>
        <rFont val="Calibri"/>
        <family val="2"/>
        <charset val="238"/>
      </rPr>
      <t>ZONA 2</t>
    </r>
    <r>
      <rPr>
        <b/>
        <sz val="9"/>
        <rFont val="Calibri"/>
        <family val="2"/>
        <charset val="238"/>
      </rPr>
      <t>. Stavka obuhvata sljedeće radove:</t>
    </r>
  </si>
  <si>
    <r>
      <rPr>
        <b/>
        <sz val="9"/>
        <rFont val="Calibri"/>
        <family val="2"/>
        <charset val="238"/>
      </rPr>
      <t xml:space="preserve">Nabavka materijala, izrada i ugradnja čelične potkonstrukcije amfiteatra  i katedre - </t>
    </r>
    <r>
      <rPr>
        <b/>
        <i/>
        <sz val="9"/>
        <rFont val="Calibri"/>
        <family val="2"/>
        <charset val="238"/>
      </rPr>
      <t>ZONA 3</t>
    </r>
    <r>
      <rPr>
        <sz val="9"/>
        <rFont val="Calibri"/>
        <family val="2"/>
        <charset val="238"/>
      </rPr>
      <t xml:space="preserve">
Konstrukcija amfiteatra i katedre izvodi se u zavarenoj izvedbi od kutijastih čeličnih profila dim 50x50x3 mm koji formiraju prostorni okvirni sistem pričvršćen anker tiplima M10/120 8.8 za podnu AB ploču preko podužnih podnih profila, sve prema nacrtima u projektu. Voditi računa o geometriji te osigurati dilataciju podkonstrukcije od zidova min 2-3 cm sa svih strana amfiteatra. AKZ elemenata u 2 sloja, temeljni i završni premaz, te naknadno premazivanje zavarenih površina.
</t>
    </r>
  </si>
  <si>
    <r>
      <rPr>
        <b/>
        <sz val="9"/>
        <rFont val="Calibri"/>
        <family val="2"/>
        <charset val="238"/>
      </rPr>
      <t>Popravka AKZ zaštite postojeće glavne nosive konstrukcije hale, na mjestima gdje je zaštita oštećena sa ciljem osiguranja trajnosti konstrukcije.</t>
    </r>
    <r>
      <rPr>
        <sz val="9"/>
        <rFont val="Calibri"/>
        <family val="2"/>
        <charset val="238"/>
      </rPr>
      <t xml:space="preserve">
Stavka obuhvata vizuelni pregled konstrukcije prije izviđenja unutrašnjih radova u prisustvu Nadzornog Inženjera koji će odrediti površine koje je potrebno sanirati. Obratiti pažnju na mjesta oslanjanja stubova i anker sidra iz temelja.
Popravku AKZ izvršiti u 2 sloja u širem području oko oštećenog mjesta.
Jediničnom cijenom obuhvatiti potrebnu skelu.                                   
</t>
    </r>
  </si>
  <si>
    <t>Čelična konstrukcija sa AKZ. Obračun po kg ugrađene konstrukcije.</t>
  </si>
  <si>
    <t xml:space="preserve">RADOVI NA NA KANALIZACIONIM INSTALACIJAMA </t>
  </si>
  <si>
    <t xml:space="preserve">Radovi obuhvataju pripremne/ zemljane radove, betonske radove i radove na kanalizacionoj mreži  </t>
  </si>
  <si>
    <t>8.1</t>
  </si>
  <si>
    <t>8.2</t>
  </si>
  <si>
    <t>8.3</t>
  </si>
  <si>
    <t>8.4</t>
  </si>
  <si>
    <t>8.5</t>
  </si>
  <si>
    <t>8.6</t>
  </si>
  <si>
    <t>8.8.</t>
  </si>
  <si>
    <t>DN 50</t>
  </si>
  <si>
    <t>8.9.</t>
  </si>
  <si>
    <t>RADOVI NA  VODOVODNIM INSTALACIJAMA SANITARNA I UNUTRAŠNJA HIDRANTSKA MREŽA</t>
  </si>
  <si>
    <t>Radovi obuhvataju pripremne/ zemljane radove, betonske radove i radove na vodovodnoj mreži.</t>
  </si>
  <si>
    <t>9.1</t>
  </si>
  <si>
    <t>9.2</t>
  </si>
  <si>
    <t>9.3</t>
  </si>
  <si>
    <t>9.4</t>
  </si>
  <si>
    <t>9.5</t>
  </si>
  <si>
    <t>9.6</t>
  </si>
  <si>
    <t>9.7</t>
  </si>
  <si>
    <t>RADOVI NA VANJSKOM UREĐENJU /SANITARNA, HIDRANTSKA I FEKALNA MREŽA/</t>
  </si>
  <si>
    <t>Radovi obuhvataju pripremne/ zemljane radove, betonske radove i radove na hidrantskoj mreži i vanjskom uređenju</t>
  </si>
  <si>
    <t>10.1.</t>
  </si>
  <si>
    <t xml:space="preserve">DN 32 </t>
  </si>
  <si>
    <t>10.2.</t>
  </si>
  <si>
    <t>DN 160</t>
  </si>
  <si>
    <t>10.3.</t>
  </si>
  <si>
    <t>10.4.</t>
  </si>
  <si>
    <t>m´</t>
  </si>
  <si>
    <t>10.5.</t>
  </si>
  <si>
    <t>Nabavka i ugradnja žabljeg poklopaca na ispustu oborinske i tehnološke vode iz taložnice u otvoreni kanal na lokaciji, sa svim potrebnim elementima.</t>
  </si>
  <si>
    <t>Obračun po komadu ugrađenog žabljeg poklopca.</t>
  </si>
  <si>
    <t>10.6.</t>
  </si>
  <si>
    <t xml:space="preserve">Izrada revizionog okna u monolitnoj izvedbi ili od prefabrikovanih betonskih komada.  Cijenom obuhvaćena nabavka, transport i ugradnja:
- betona MB30 sa potrebnom oplatom, 
- mršavog betona za izradu kinete u oknu zaglađene do crnog sjaja
- ugradnja prodora cijevi u šaht
- ugradnja lj/ž. penjalica u zid okna
- ugradnja lj/ž. prstena u gornju ploču za poklopac okna
</t>
  </si>
  <si>
    <t>10.7</t>
  </si>
  <si>
    <t>10.8.</t>
  </si>
  <si>
    <t>10.9.</t>
  </si>
  <si>
    <t>10.10.</t>
  </si>
  <si>
    <t>10.11.</t>
  </si>
  <si>
    <t>Nabavka I montaža priključnog adaptera iz kompozitnog materijala za vertikalni priključak na izljev cijevi DN100, sa integrisanom gumenom brtvom.</t>
  </si>
  <si>
    <t>10.12</t>
  </si>
  <si>
    <t>Nabavka I montaža čeone stijenke, puna iz kompozitnog materijala za XD100 kanale visine 75mm I 100mm</t>
  </si>
  <si>
    <r>
      <rPr>
        <i/>
        <sz val="9"/>
        <rFont val="Calibri"/>
        <family val="2"/>
        <charset val="238"/>
      </rPr>
      <t>Radovi obuhvataju nabavku i ugradnju kompletne opreme za sanitarne čvorov</t>
    </r>
    <r>
      <rPr>
        <sz val="9"/>
        <rFont val="Calibri"/>
        <family val="2"/>
      </rPr>
      <t>e</t>
    </r>
  </si>
  <si>
    <t>11.1.</t>
  </si>
  <si>
    <t>11.2.</t>
  </si>
  <si>
    <t>set</t>
  </si>
  <si>
    <t>11.3.</t>
  </si>
  <si>
    <t>11.4.</t>
  </si>
  <si>
    <t>11.5.</t>
  </si>
  <si>
    <t>11.6.</t>
  </si>
  <si>
    <t>11.7.</t>
  </si>
  <si>
    <t>11.8.</t>
  </si>
  <si>
    <t>paušal</t>
  </si>
  <si>
    <t>UKUPNO RADOVI NA KANALIZACIONIM INSTALACIJAMA</t>
  </si>
  <si>
    <t>UKUPNO RADOVI NA  VODOVODNIM INSTALACIJAMA SANITARNA I UNUTRAŠNJA HIDRANTSKA MREŽA</t>
  </si>
  <si>
    <t>UKUPNO RADOVI NA VANJSKOM UREĐENJU /SANITARNA, HIDRANTSKA I FEKALNA MREŽA/</t>
  </si>
  <si>
    <t>RADOVI NA UGRADNJI SANITARNE OPREME</t>
  </si>
  <si>
    <t>UKUPNO RADOVI NA UGRADNJI SANITARNE OPREME</t>
  </si>
  <si>
    <t>VIII</t>
  </si>
  <si>
    <t>IX</t>
  </si>
  <si>
    <t>X</t>
  </si>
  <si>
    <t>XI</t>
  </si>
  <si>
    <t>RADOVI NA KANALIZACIONIM INSTALACIJAMA</t>
  </si>
  <si>
    <r>
      <t>Obračun po m</t>
    </r>
    <r>
      <rPr>
        <sz val="9"/>
        <rFont val="Calibri"/>
        <family val="2"/>
        <charset val="238"/>
      </rPr>
      <t>³</t>
    </r>
    <r>
      <rPr>
        <sz val="9"/>
        <rFont val="Calibri"/>
        <family val="2"/>
      </rPr>
      <t xml:space="preserve"> iskopa.</t>
    </r>
  </si>
  <si>
    <t xml:space="preserve"> Iskop zemlje III kategorije za polaganje cijevi fekalne  kanalizacije, i sanitarnog vodovoda. Iskopi se rade tačno po mjerama i profilima te visinskim kotama iz projekta. Rad podrazumijeva i dodatne poslove na sabiranju i crpljenju oborinske i podzemne vode iz rova, deponiranje iskopanog materijala potrebnog za nasipanje oko cijevi kanalizacije i vodovodne cijevi te utovar u vozilo i odvoz viška materijala na odgovarajuću deponiju. </t>
  </si>
  <si>
    <t xml:space="preserve">Nabavka, transport, rastresanje i zbijanje pijeska ispod cijevi 15 cm i iznad cijevi 15 cm, prema projektu i tehničkim propisima. </t>
  </si>
  <si>
    <r>
      <t>Obračun po m</t>
    </r>
    <r>
      <rPr>
        <sz val="9"/>
        <rFont val="Calibri"/>
        <family val="2"/>
        <charset val="238"/>
      </rPr>
      <t>³</t>
    </r>
    <r>
      <rPr>
        <sz val="9"/>
        <rFont val="Calibri"/>
        <family val="2"/>
      </rPr>
      <t xml:space="preserve"> stvarno utrošene zemlje za zatrpavanje rova.</t>
    </r>
  </si>
  <si>
    <t xml:space="preserve">Zatrpavanje građevinske jame revizionih okana, vodomjernog okna, i cjevovoda vodovoda i kanalizacije zemljom iz iskopa koja je deponovana uz rov. Zatrpavanje cjevovoda u rovu vršiti pažljivo u slojevima od 30 cm koje treba nabiti ručnim nabijačima. </t>
  </si>
  <si>
    <r>
      <t>Obračun po m</t>
    </r>
    <r>
      <rPr>
        <sz val="9"/>
        <rFont val="Calibri"/>
        <family val="2"/>
        <charset val="238"/>
      </rPr>
      <t>³</t>
    </r>
    <r>
      <rPr>
        <sz val="9"/>
        <rFont val="Calibri"/>
        <family val="2"/>
      </rPr>
      <t xml:space="preserve"> stvarno obavljenog iskopa prema mjerama iz projekta.</t>
    </r>
  </si>
  <si>
    <t xml:space="preserve">Izrada revizionog okna fekalne kanalizacije, od armiranog betona, prečnika Ø800 mm, sa betonskom kinetom u dnu. Željezni okvir za poklopac ugraditi na određenoj apsulutnoj visinskoj koti. Okno snabdjeti l.ž. poklopcem dimenzija Ø60 cm, ispitnog opterećenja 250 kN. </t>
  </si>
  <si>
    <t>Nabavka, transport i ugradnja  PVC niskošumnih kanalizacionih cijevi za unutrašnje instalacije. PVC cijevi treba da budu proizvedene i atestirane u skladu sa EN 1453.
Cijevi i fazonski komadi treba da budu od istog proizvođača. Pri polaganju i montaži cijevi kontrolisati da budu u projektovanom padu. Kontrolu pada je potrebno vršiti uz prisustvo Nadzornog organa.
Radove izvesti  prema tehničkim propisima za predviđenu vrstu cijevi, odnosno u skladu sa zahtjevima EN 12056, na način koji je predvidio proizvođač cijevi i u skladu sa uputstvima Nadzornog organa.
U cijenu uračunati sva potrebna štemanja, prodore kroz nosive elemente, fazonske komade, nosače, obujmice i zatvaranje malterisanjem ili obziđivanjem.</t>
  </si>
  <si>
    <t>Nabavka, transport i ugradnja PVC troslojnih kanalizacionih cijevi, klase S-16 (čvrstoće prstena SN 8 KN/m²), proizvedenih prema EN 13476-2  prema projektovanim prečnicima i datoj specifikaciji.
Radove izvesti  prema tehničkim propisima za predviđenu vrstu cijevi, odnosno u skladu sa zahtjevima EN 1610, na način koji je predvidio proizvođač cijevi i u skladu sa uputstvima Nadzornog organa. U cijenu uračunati sva potrebna štemanja, prodore kroz nosive elemente, fazonske komade, nosače, obujmice i zatvaranje malterisanjem ili obziđivanjem.</t>
  </si>
  <si>
    <t xml:space="preserve">Nabavka i ugradnja PVC ventilacionih glava za ventilaciju kanalizacije. </t>
  </si>
  <si>
    <t>Obračun po m³ stvarno obavljenog iskopa prema mjerama iz projekta.</t>
  </si>
  <si>
    <t xml:space="preserve">Izrada okna sanitarnog vodovoda, od armiranog betona, prečnika Ø800 mm, sa betonskom kinetom u dnu. Željezni okvir za poklopac ugraditi na određenoj apsulutnoj visinskoj koti. Okno snabdjeti l.ž. poklopcem dimenzija Ø60 cm, ispitnog opterećenja 250 kN. </t>
  </si>
  <si>
    <t>Nabavka, transport i ugradnja PP-R vodovodnih cijevi PN10 SDR11 za razvod hladne i tople sanitarne vode unutar objekta. Spajanje cijevi i fazonskih komada vrši se fuzijskim zavarivanjem pomoću alata za zavarivanje za ovu vrstu cijevi. Slobodno vođene cijevi pričvršćuju se odgovarajućim obujmicama na razmaku od max 2 m. 
U jediničnu cijenu uračunata su sva potrebna spojna sredstva i fazonski komadi, štemanja, kao i proboji otvora za prolaz cijevi, te izolacija filcom i sva obziđivanja i malterisanja. Slobodno vođene cijevi izolovati plamafleks izolacijom d=9 mm.</t>
  </si>
  <si>
    <t>Nabavka, transport, i ugradnja pocinčanih čeličnih cijevi za razvod hidrantske mreže zajedno sa svim fazonskim komadima. 
Cijenom su obuhvaćena sva štemovanja i probijanja zidova i konstrukcije te zaštita cijevi od mraza i korozije. Cjevi položene u zemlji izolovati dekoradol trakom te ih zaštiti od mehaničkog oštećenja, a slobodno vođene izolacijom d=19mm.</t>
  </si>
  <si>
    <t>Nabavka i montaža PPR podžbuknih ventila DN20 sa kompletnim materijalom za brtvljenje.</t>
  </si>
  <si>
    <t xml:space="preserve">Nabavka, transport i ugradnja polietilenskih cijevi za transport vode pod pritiskom, izrađenih od polietilena visoke gustine HDPE PE-100, nazivnog pritiska, prečnika i klase određene projektom. HDPE PE-100 cijevi treba da budu proizvedene i atestirane u skladu sa EN 12201. Cijevi su predviđene za radni pritisak PN10 (20˚C), odobrene za pitku vodu, moraju biti otporne na UV zračenje, radijaciju i mraz. Minimalna vrijednost SDR 17, PN 10 pogodne za sučeono i elektrofuziono zavarivanje. 
U jediničnu cijenu uračunata su sva potrebna spojna sredstva i fazonski komadi, iskopi u tlu i zaštita iskopa, kao i proboji otvora za prolaz cijevi, te izolacija i zatrpavanje. </t>
  </si>
  <si>
    <t xml:space="preserve">Obračun po komadu. </t>
  </si>
  <si>
    <t xml:space="preserve">Nabavka i ugradnja zidnog protupožarnog kompleta za zidni hidrant u limenom  sandučiću 50x50x15 cm zajedno sa tretira crijevom dužine 15 m Ø50, ventilom 2" i mlaznicom Ø50/8 sve komplet. </t>
  </si>
  <si>
    <t>Izrada betonskog ispusta oborinske odvodnje u kanal, obložen monolitnim betonom.
Izrada podloge na fino planirano dno i pokose iskopanog kanala razastiranjem i nabijanjem prirodnog šljunka ili drobljenca, te izrada betonske obloge "in situ" u kampadama i odgovarajućoj oplati, s  vibriranjem uz njegu očvrslog betona C30/37.
U cijenu je uključeno potrebno mjestimično popravljanje iskopa, izrada podloge i obloge s nabavkom šljunka ili drobljenca i betona, izrada oplata, rad na ugradnji i njezi betona.</t>
  </si>
  <si>
    <t>Obračun po m² površine.</t>
  </si>
  <si>
    <t>Obračun po komadu gotovog slivnika.</t>
  </si>
  <si>
    <t>Nabavka i ugradnja podnog slivnika DN 50 sa sifonom.</t>
  </si>
  <si>
    <t>Obračun po setu.</t>
  </si>
  <si>
    <t xml:space="preserve">Nabavka i ugradnja nadpultnog keramičkog umivaonika bijele boje, I.klase, sa stojećom jednoručnom armaturom za hladnu i toplu vodu I klase, zajedno sa sifonom, kutnim ventilima i vijcima za vješanje. </t>
  </si>
  <si>
    <t xml:space="preserve">Nabavka i ugradnja nadpultnog keramičkog umivaonika za osobe sa invadilitetom. Umivaonik je bijele boje, I.klase, sa stojećom jednoručnom armaturom za hladnu i toplu vodu I klase, zajedno sa sifonom, kutnim ventilima i vijcima za vješanje. </t>
  </si>
  <si>
    <t xml:space="preserve">Nabavka i montaža električnog  podpultnog bojlera, kapaciteta 10 l. U cijenu uključene fleksibilne veze i materijal za montažu. </t>
  </si>
  <si>
    <t>Obračun po metru dužnom cjevovoda.</t>
  </si>
  <si>
    <r>
      <rPr>
        <i/>
        <u/>
        <sz val="9"/>
        <rFont val="Calibri"/>
        <family val="2"/>
        <charset val="238"/>
      </rPr>
      <t>Nakon završenih radova potrebno je uraditi</t>
    </r>
    <r>
      <rPr>
        <i/>
        <sz val="9"/>
        <rFont val="Calibri"/>
        <family val="2"/>
        <charset val="238"/>
      </rPr>
      <t>:</t>
    </r>
    <r>
      <rPr>
        <sz val="9"/>
        <rFont val="Calibri"/>
        <family val="2"/>
        <charset val="238"/>
      </rPr>
      <t xml:space="preserve">                  </t>
    </r>
    <r>
      <rPr>
        <sz val="9"/>
        <rFont val="Calibri"/>
        <family val="2"/>
      </rPr>
      <t xml:space="preserve">                      
- Ispitivanje instalacije vodovodne mreže na pritisak od 10 bara o čemu treba sastaviti zapisnik uz prisustvo Nadzornog organa,
- Dezinfekcija i čišćenje vodovodne mreže, 
- Ispitivanje instalacije hidrantske mreže, 
- Ispitivanje vodonepropusnosti novopoloženih kanalizacionih cijevi.</t>
    </r>
  </si>
  <si>
    <t xml:space="preserve">Geodetsko snimanje izvedenog stanja za katastar podzemnih instalacija. </t>
  </si>
  <si>
    <t>Obračun paušalno.</t>
  </si>
  <si>
    <t>11.9.</t>
  </si>
  <si>
    <t>Obračun po ugrađenom komadu.</t>
  </si>
  <si>
    <t>Zidni dozator sapuna 500ml - PVC, bijeli</t>
  </si>
  <si>
    <t>Zidno ogledalo sa tankim rubom dim. 120x60</t>
  </si>
  <si>
    <t>Zidno ogledalo sa tankim rubom dim. 60x70</t>
  </si>
  <si>
    <t>Dispanzer toalet papira u rolni - ABS plastika presvučena niklom</t>
  </si>
  <si>
    <t>Dispanzer složivog ubrusa - ABS plastika presvučena niklom</t>
  </si>
  <si>
    <t>ZID OD STANDARDNIH I VLAGOOTPORNIH GIPSKARTONSKIH PLOČA d=15cm</t>
  </si>
  <si>
    <r>
      <rPr>
        <b/>
        <sz val="9"/>
        <rFont val="Calibri"/>
        <family val="2"/>
        <charset val="238"/>
      </rPr>
      <t xml:space="preserve">Nabavka materijala i montaža tipskih pregradnih zidova od gipskartona ukupne debljine d=15cm - </t>
    </r>
    <r>
      <rPr>
        <b/>
        <i/>
        <sz val="9"/>
        <rFont val="Calibri"/>
        <family val="2"/>
        <charset val="238"/>
      </rPr>
      <t xml:space="preserve">ZONA 2 </t>
    </r>
    <r>
      <rPr>
        <i/>
        <u/>
        <sz val="9"/>
        <rFont val="Calibri"/>
        <family val="2"/>
        <charset val="238"/>
      </rPr>
      <t xml:space="preserve">
</t>
    </r>
    <r>
      <rPr>
        <sz val="9"/>
        <rFont val="Calibri"/>
        <family val="2"/>
        <charset val="238"/>
      </rPr>
      <t xml:space="preserve">
</t>
    </r>
    <r>
      <rPr>
        <sz val="9"/>
        <rFont val="Calibri"/>
        <family val="2"/>
      </rPr>
      <t xml:space="preserve">
</t>
    </r>
  </si>
  <si>
    <r>
      <rPr>
        <b/>
        <sz val="9"/>
        <rFont val="Calibri"/>
        <family val="2"/>
        <charset val="238"/>
      </rPr>
      <t xml:space="preserve">Nabavka materijala i montaža tipskih pregradnih zidova od gipskartona ukupne debljine d=10cm - </t>
    </r>
    <r>
      <rPr>
        <b/>
        <i/>
        <sz val="9"/>
        <rFont val="Calibri"/>
        <family val="2"/>
        <charset val="238"/>
      </rPr>
      <t xml:space="preserve">ZONA 2 </t>
    </r>
    <r>
      <rPr>
        <i/>
        <u/>
        <sz val="9"/>
        <rFont val="Calibri"/>
        <family val="2"/>
        <charset val="238"/>
      </rPr>
      <t xml:space="preserve">
</t>
    </r>
    <r>
      <rPr>
        <sz val="9"/>
        <rFont val="Calibri"/>
        <family val="2"/>
        <charset val="238"/>
      </rPr>
      <t xml:space="preserve">
</t>
    </r>
    <r>
      <rPr>
        <sz val="9"/>
        <rFont val="Calibri"/>
        <family val="2"/>
      </rPr>
      <t xml:space="preserve">
</t>
    </r>
  </si>
  <si>
    <t>ZID OD STANDARDNIH I VLAGOOTPORNIH GIPSKARTONSKIH PLOČA d=10cm</t>
  </si>
  <si>
    <r>
      <rPr>
        <b/>
        <sz val="9"/>
        <rFont val="Calibri"/>
        <family val="2"/>
        <charset val="238"/>
      </rPr>
      <t xml:space="preserve">Nabavka materijala i montaža stropa od gipsanih ploča/panela debljine d=1x12,5 mm na tipskoj ALU potkonstrukciji i na kotama datim na poprečnim presjecima - </t>
    </r>
    <r>
      <rPr>
        <b/>
        <i/>
        <sz val="9"/>
        <rFont val="Calibri"/>
        <family val="2"/>
        <charset val="238"/>
      </rPr>
      <t>HALA (ZONA 2)</t>
    </r>
  </si>
  <si>
    <r>
      <rPr>
        <i/>
        <sz val="9"/>
        <rFont val="Calibri"/>
        <family val="2"/>
        <charset val="238"/>
      </rPr>
      <t xml:space="preserve">NAPOMENA: </t>
    </r>
    <r>
      <rPr>
        <i/>
        <u/>
        <sz val="9"/>
        <rFont val="Calibri"/>
        <family val="2"/>
        <charset val="238"/>
      </rPr>
      <t>Koristiti materijal jednog proizvođača za izradu sistema pregradnog zida.</t>
    </r>
    <r>
      <rPr>
        <sz val="9"/>
        <rFont val="Calibri"/>
        <family val="2"/>
        <charset val="238"/>
      </rPr>
      <t xml:space="preserve">
Prije postavljanja stropova od gipsa potrebno je izvršiti pripremu podloge koja obuvata sav potreban rad i materijal i dovođenje površina u adekvatno stanje, i sve druge neophodne radove za nesmetano postavljanje spuštenog stropa.
Stavka obuhvata izradu potrebne konstrukcije koja će se pričvrstiti na postojeće pregradne zidove od gipskartona, kako bi se omogućila montaža stropa. Strop se montira na visini od 4,0 m </t>
    </r>
    <r>
      <rPr>
        <i/>
        <sz val="9"/>
        <rFont val="Calibri"/>
        <family val="2"/>
        <charset val="238"/>
      </rPr>
      <t xml:space="preserve">(pogledati na crtežu Presjek 4-4 Novoprojektovano stanje) </t>
    </r>
  </si>
  <si>
    <r>
      <rPr>
        <b/>
        <sz val="9"/>
        <rFont val="Calibri"/>
        <family val="2"/>
        <charset val="238"/>
      </rPr>
      <t xml:space="preserve">Strop od standardnih gipskartonskih ploča sa obje strane </t>
    </r>
    <r>
      <rPr>
        <b/>
        <i/>
        <sz val="9"/>
        <rFont val="Calibri"/>
        <family val="2"/>
        <charset val="238"/>
      </rPr>
      <t xml:space="preserve"> - IZNAD SALE ZA SASTANKE i PROSTORIJE ZA MAŠINSKE INSTALACIJE SISTEMA GRIJANJA
</t>
    </r>
    <r>
      <rPr>
        <sz val="9"/>
        <rFont val="Calibri"/>
        <family val="2"/>
        <charset val="238"/>
      </rPr>
      <t xml:space="preserve">Strop od gipsanih ploča/panela sastoji se od:
- Obloga: standardni gipsani paneli/ploče debljine d=1x12,5mm;
- ALU potkonstrukcija (UD i CD profili sa ovjesnim priborom);
- Obloga: standardni  gipsani paneli/ploče debljine d=1x12,5mm;
</t>
    </r>
    <r>
      <rPr>
        <i/>
        <u/>
        <sz val="9"/>
        <rFont val="Calibri"/>
        <family val="2"/>
        <charset val="238"/>
      </rPr>
      <t>Klasa vatrootpornosti za strop od standardih gipskartonskih ploča je EI30.</t>
    </r>
    <r>
      <rPr>
        <sz val="9"/>
        <rFont val="Calibri"/>
        <family val="2"/>
        <charset val="238"/>
      </rPr>
      <t xml:space="preserve">
</t>
    </r>
  </si>
  <si>
    <r>
      <rPr>
        <b/>
        <sz val="9"/>
        <rFont val="Calibri"/>
        <family val="2"/>
        <charset val="238"/>
      </rPr>
      <t>Strop sa impregniranim gipskartonskim pločama (</t>
    </r>
    <r>
      <rPr>
        <b/>
        <i/>
        <sz val="9"/>
        <rFont val="Calibri"/>
        <family val="2"/>
        <charset val="238"/>
      </rPr>
      <t>vlagootporne ploče</t>
    </r>
    <r>
      <rPr>
        <b/>
        <sz val="9"/>
        <rFont val="Calibri"/>
        <family val="2"/>
        <charset val="238"/>
      </rPr>
      <t>) sa jedne strane stropa (</t>
    </r>
    <r>
      <rPr>
        <b/>
        <i/>
        <sz val="9"/>
        <rFont val="Calibri"/>
        <family val="2"/>
        <charset val="238"/>
      </rPr>
      <t>prema sanitarijama</t>
    </r>
    <r>
      <rPr>
        <b/>
        <sz val="9"/>
        <rFont val="Calibri"/>
        <family val="2"/>
        <charset val="238"/>
      </rPr>
      <t xml:space="preserve">) i standardnim gipskartonim pločama sa druge strane  - </t>
    </r>
    <r>
      <rPr>
        <b/>
        <i/>
        <sz val="9"/>
        <rFont val="Calibri"/>
        <family val="2"/>
        <charset val="238"/>
      </rPr>
      <t xml:space="preserve">IZNAD WC-a 
</t>
    </r>
    <r>
      <rPr>
        <sz val="9"/>
        <rFont val="Calibri"/>
        <family val="2"/>
        <charset val="238"/>
      </rPr>
      <t xml:space="preserve">
Strop od gipsanih ploča/panela sastoji se od:
- Obloga: standardni/vlagootporni gipsani paneli/ploče debljine d=1x12,5mm;
- ALU potkonstrukcija (UD i CD profili sa ovjesnim priborom);
- Obloga: standardni/vlagootporni  gipsani paneli/ploče debljine d=1x12,5mm;
</t>
    </r>
    <r>
      <rPr>
        <b/>
        <i/>
        <u/>
        <sz val="9"/>
        <rFont val="Calibri"/>
        <family val="2"/>
        <charset val="238"/>
      </rPr>
      <t xml:space="preserve">
</t>
    </r>
    <r>
      <rPr>
        <i/>
        <u/>
        <sz val="9"/>
        <rFont val="Calibri"/>
        <family val="2"/>
        <charset val="238"/>
      </rPr>
      <t>Klasa vatrootpornosti za strop od standardih i vlagootpornih gipskartonskih ploča je EI30.</t>
    </r>
    <r>
      <rPr>
        <sz val="9"/>
        <rFont val="Calibri"/>
        <family val="2"/>
        <charset val="238"/>
      </rPr>
      <t xml:space="preserve">
</t>
    </r>
  </si>
  <si>
    <r>
      <rPr>
        <b/>
        <sz val="9"/>
        <rFont val="Calibri"/>
        <family val="2"/>
        <charset val="238"/>
      </rPr>
      <t xml:space="preserve">Nabavka materijala i montaža monolitnog spuštenog stropa od gipsanih ploča/panela debljine d=2x12,5 mm na tipskoj ALU potkonstrukciji i na kotama datim na poprečnim presjecima - HALA </t>
    </r>
    <r>
      <rPr>
        <b/>
        <i/>
        <sz val="9"/>
        <rFont val="Calibri"/>
        <family val="2"/>
        <charset val="238"/>
      </rPr>
      <t>(ZONA 2 i ZONA 3)</t>
    </r>
    <r>
      <rPr>
        <sz val="9"/>
        <rFont val="Calibri"/>
        <family val="2"/>
        <charset val="238"/>
      </rPr>
      <t xml:space="preserve">
</t>
    </r>
    <r>
      <rPr>
        <u/>
        <sz val="9"/>
        <rFont val="Calibri"/>
        <family val="2"/>
        <charset val="238"/>
      </rPr>
      <t>Spušteni strop od gipsanih ploča/panela sastoji se od:</t>
    </r>
    <r>
      <rPr>
        <sz val="9"/>
        <rFont val="Calibri"/>
        <family val="2"/>
        <charset val="238"/>
      </rPr>
      <t xml:space="preserve">
- Dvoslojne obloge: standardni gipsani paneli/ploče debljine d=2x12,5mm;
- dupla ALU potkonstrukcija (UD i CD profili sa ovjesnim priborom);
- Parna kočnica;
- Ispune - mineralna vuna debljine d=15cm;
- Paropropusna vodoneprepusna folija 0,04cm.
</t>
    </r>
    <r>
      <rPr>
        <i/>
        <u/>
        <sz val="9"/>
        <rFont val="Calibri"/>
        <family val="2"/>
        <charset val="238"/>
      </rPr>
      <t>Mineralna vuna sa maksimalnim koeficijentom toplotne vodljivosti λD=0,035(W/mK). Klasa reakcije na požar A1.</t>
    </r>
    <r>
      <rPr>
        <i/>
        <sz val="9"/>
        <rFont val="Calibri"/>
        <family val="2"/>
        <charset val="238"/>
      </rPr>
      <t xml:space="preserve">
NAPOMENA:</t>
    </r>
    <r>
      <rPr>
        <i/>
        <u/>
        <sz val="9"/>
        <rFont val="Calibri"/>
        <family val="2"/>
        <charset val="238"/>
      </rPr>
      <t xml:space="preserve"> Koristiti materijal jednog proizvođača za izradu sistema spuštenog stropa.</t>
    </r>
    <r>
      <rPr>
        <sz val="9"/>
        <rFont val="Calibri"/>
        <family val="2"/>
        <charset val="238"/>
      </rPr>
      <t xml:space="preserve">
Prije postavljanja spuštenih stropova od gipsa potrebno je izvršiti pripremu podloge koja obuvata sav potreban rad i materijal i dovođenje  površina u adekvatno stanje, i sve druge neophodne radove za nesmetano postavljanje spuštenog stropa.
Stavka obuhvata izradu potrebne konstrukcije koja će se pričvrstiti na postojeću primarnu rešetkastu konstrukciju hale, kako bi se omogućila montaža spuštenog stropa.
</t>
    </r>
  </si>
  <si>
    <t>WC - STANDARDNE I VLAGOOTPORNE GIPSKARTONSKE PLOČE</t>
  </si>
  <si>
    <t>UKUPNO RADOVA NA UGRADNJI ENERGETSKI EFIKASNE VANJSKE STOLARIJE :</t>
  </si>
  <si>
    <t>RADOVI NA UGRADNJI ENERGETSKI EFIKASNE VANJSKE STOLARIJE</t>
  </si>
  <si>
    <r>
      <t xml:space="preserve">Obrada svih unutarnjih špaletni oko otvora na pozicijama na kojim se vrši zamjena </t>
    </r>
    <r>
      <rPr>
        <b/>
        <i/>
        <sz val="9"/>
        <rFont val="Calibri"/>
        <family val="2"/>
        <charset val="238"/>
      </rPr>
      <t>(postojeće stare bravarije od kopelita i metala u novu ALU stolariju odgovarajuće širine, postojećih metalnih vrata u nova industrijska sekciona podizna vrata te novopostavljena ulazna vrata).</t>
    </r>
    <r>
      <rPr>
        <b/>
        <sz val="9"/>
        <rFont val="Calibri"/>
        <family val="2"/>
        <charset val="238"/>
      </rPr>
      <t xml:space="preserve">
</t>
    </r>
    <r>
      <rPr>
        <sz val="9"/>
        <rFont val="Calibri"/>
        <family val="2"/>
        <charset val="238"/>
      </rPr>
      <t xml:space="preserve">Pod obradom špaletni i obima oko otvora podrazumijeva se:
Obijanje oštećenog maltera, struganje stare boje, krpanje eventualnih oštećenja, nanošenje polimercementnog maltera u dva sloja ukupne debljine do 5 mm armiranog alkalno postojanom mrežicom od staklenih vlakana, malterisanje na oštećenim dijelovima špaletne, sa prethodnim nabacivanjem  jakog cementong špric maltera, te ravnanje završno sa finim malterom u debljini do max 3 cm u ravnini sa postojećim završnim malterom. Ukoliko su potrebne veće debljine, malterisanje izvesti u više slojeva uvijek na prethodno očvrsli sloj ili primijeniti termoizolaciju odgovarajuće debljine pričvršćenu ljepilom, te postavljanje ugaonih lajsni od stiropora kod malih oštećenja i ugradbenog prostora između zida i štoka otvora. 
Rad obuhvata i zidarsko zapunjavanje manjih fuga između zida i doprozornika, zapunjavanje krilnim kitom spoja doprozornika i špaletne i gletovanje 2x, šmirglanje, bojenje pripadajućih površina disperzivnom bojom. Prije zapunjavanja akrilom na doprozornik nalijepiti papirnatu traku koja se demontira nakon završenog akrilisanja. Prilikom obrade pripadajućih površina predvidjeti odgovarajuću zaštitu unutrašnjih prostorija od onečišćenja. </t>
    </r>
  </si>
  <si>
    <t>OSTALI GRAĐEVINSKO-ZANATSKI RADOVI I OPREMA</t>
  </si>
  <si>
    <t>UKUPNO OSTALIH GRAĐEVINSKO-ZANATSKIH RADOVA I OPREME</t>
  </si>
  <si>
    <t>OSTALI GRAĐEVINSKO ZANATSKI RADOVI I OPREMA</t>
  </si>
  <si>
    <r>
      <t xml:space="preserve">Otvaranje po horizontalnoj ili vertikalnoj osovini prikazano u shemi stolarije sa okovom odgovarajuće nosivosti za veličinu krila (šarke, poluolive). Profili krila i okvira moraju imati ugrađene gumene zaptivače. Na osnovu uzetih mjera na licu mjesta za svaku različitu poziciju budući da se radi o velikim površinama potrebno je pristupiti oprezno izradi radioničkih nacrta u koje je potrebno uključiti ugradnju dodatnih ALU profila u svrhu funkcionalnosti kompletne pozicije stolarije, stvarne dimenzije, detaljne opise profila, primijenjenog okova, stakla sa svim detaljima ugradnje i pričvršćivanja pozicija za postojeći zid.
</t>
    </r>
    <r>
      <rPr>
        <i/>
        <u/>
        <sz val="9"/>
        <rFont val="Calibri"/>
        <family val="2"/>
        <charset val="238"/>
      </rPr>
      <t xml:space="preserve">Radioničke nacrte prije proizvodnje dostaviti na uvid Nadzornom organu. </t>
    </r>
    <r>
      <rPr>
        <sz val="9"/>
        <rFont val="Calibri"/>
        <family val="2"/>
        <charset val="238"/>
      </rPr>
      <t xml:space="preserve">
Ugrađeni elementi moraju biti izrađeni od materijala koji ispunjavaju tehničke i sigurnosne zahtjeve u pogledu: vodonepropusnosti, propuhivanja, osvjetljenja, provjetravanja, toplotne i zvučne zaštite, što se mora dokazati odgovarajućim atestima. Sve ostalo prema važećim propisima za ovu vrstu radova i uslovima navedenim u tehničkim specifikacijama. 
Ugradnja nove fasadne stolarije:
Prozore postaviti u prethodno pripremljenu površinu otvora, sa nivelisanjem pomoću privremenih kajli, provjeriti ravnost sa libelom i provjeriti vertikalno i horizontalno poklapanje linija pozicija, te ih učvrsti odgovarajućim vijcima za ugradnju. Međuprostor između građevinskog otvora - zida  i okvira prozora ispuniti poliuretanskom pjenom za montažu. Tako izveden međuprostor mora omogućiti ugrađenoj poziciji stolarije da se nesmetano širi i skuplja uslijed utjecaja temperature, tj. temperaturnih dilatacija. Spojeve brtviti silikonom za brtvljenje spojeva između elemenata fasade ili prostora oko ugrađene stolarije, otpornim na starenje, UV zračenje i atmosferilije. </t>
    </r>
  </si>
  <si>
    <t>Obračun po komadu ugrađene stolarije.</t>
  </si>
  <si>
    <t>Ugradnja nove fasadne stolarije: 
Vrata postaviti u prethodno pripremljenu površinu otvora, zatim ih učvrstiti sa kajlama, provjeri ravnost sa libelom, te ih učvrstiti odgovarajućim vijcima za ugradnju. Prilikom ugradnje ostaviti međuprostor između građevinskog otvora u koji se ugrađuju vrata i okvira vrata, te iste ispuniti poliuretanskom pjenom za montažu. Tako izveden međuprostor mora omogućiti ugrađenoj poziciji stolarije da se nesmetano širi i skuplja uslijed utjecaja temperature, tj. temperaturnih dilatacija. Spojeve brtviti silikonom za brtvljenje spojeva između elemenata fasade ili prostora oko ugrađene bravarije, otpornim na starenje, UV zračenje i atmosferilije. Ugradnju fasadne stolarije izvršiti u svemu tako da se osigura njihova stabilnost i adekvatna vodonepropusnost svih spojeva.
Jediničnom cijenom obuhvatiti sve navedene radove, eventualno potrebne dodatne profile u svrhu funkcionalnosti ugrađene pozicije bravarije, sva moguća potrebna dodatna ojačanja koja će garantovati stabilnost pozicija od deformacija i vibracija pozicija tokom korištenja, vertikalni i horizontalni prenos, te privremeno odlaganje i utovar u kamione i odvoz otpadnog materijala i šuta na najbližu opštinsku deponiju kao i sve nepredviđene radove.  
U jediničnu cijenu uključiti nabavku i postavljanje L ukrasnih profila (metalnih ili PVC) sa 3 strane na vanjsku stranu pozicije uz špaletnu radi zatvaranja prostora između zida i profila štoka popunjenog poliuretanskom pjenom.
Sve mjere prije izrade radioničkih nacrta i izrade pozicija uzeti na licu mjesta.</t>
  </si>
  <si>
    <r>
      <rPr>
        <b/>
        <u/>
        <sz val="9"/>
        <rFont val="Calibri"/>
        <family val="2"/>
        <charset val="238"/>
      </rPr>
      <t>Nova ALU unutrašnja stolarija bez prekinutog termičkog mosta koja se ugrađuje:</t>
    </r>
    <r>
      <rPr>
        <b/>
        <sz val="9"/>
        <rFont val="Calibri"/>
        <family val="2"/>
        <charset val="238"/>
      </rPr>
      <t xml:space="preserve"> </t>
    </r>
    <r>
      <rPr>
        <b/>
        <i/>
        <sz val="9"/>
        <rFont val="Calibri"/>
        <family val="2"/>
        <charset val="238"/>
      </rPr>
      <t>(ZONA 2)</t>
    </r>
  </si>
  <si>
    <r>
      <rPr>
        <i/>
        <u/>
        <sz val="9"/>
        <color theme="1"/>
        <rFont val="Calibri"/>
        <family val="2"/>
        <charset val="238"/>
      </rPr>
      <t xml:space="preserve">Materijal ispune :Mineralna vuna (MW) sa maksimalnim koeficijentom toplotne vodljivosti λD=0,035(W/mK). </t>
    </r>
    <r>
      <rPr>
        <i/>
        <sz val="9"/>
        <color theme="1"/>
        <rFont val="Calibri"/>
        <family val="2"/>
        <charset val="238"/>
      </rPr>
      <t xml:space="preserve">
NAPOMENA: </t>
    </r>
    <r>
      <rPr>
        <i/>
        <u/>
        <sz val="9"/>
        <color theme="1"/>
        <rFont val="Calibri"/>
        <family val="2"/>
        <charset val="238"/>
      </rPr>
      <t>Predviditi otvore u pregradnim zidovima prema datim nacrtima, te koristiti profile sa ojačanjima pripadajućeg sistema za izradu otvora.</t>
    </r>
  </si>
  <si>
    <r>
      <rPr>
        <i/>
        <u/>
        <sz val="9"/>
        <rFont val="Calibri"/>
        <family val="2"/>
        <charset val="238"/>
      </rPr>
      <t>Materijal ispune: Mineralna vuna sa maksimalnim koeficijentom toplotne vodljivosti λD=0,035(W/mK).</t>
    </r>
    <r>
      <rPr>
        <i/>
        <sz val="9"/>
        <rFont val="Calibri"/>
        <family val="2"/>
        <charset val="238"/>
      </rPr>
      <t xml:space="preserve">
NAPOMENA: </t>
    </r>
    <r>
      <rPr>
        <i/>
        <u/>
        <sz val="9"/>
        <rFont val="Calibri"/>
        <family val="2"/>
        <charset val="238"/>
      </rPr>
      <t>Predviditi otvore u pregradnim zidovima prema datim nacrtima, te koristiti profile sa ojačanjima pripadajućeg sistema za izradu otvora.</t>
    </r>
  </si>
  <si>
    <r>
      <rPr>
        <b/>
        <sz val="9"/>
        <rFont val="Calibri"/>
        <family val="2"/>
        <charset val="238"/>
      </rPr>
      <t xml:space="preserve">Nabavka materijala i montaža obloga od standardnih gipskartonskih ploča 2x12,5 mm sa unutrašnje strane novoizgrađenog i postojećeg zida od pjenobetonskih blokova i novopostavljenih fasadnih sendvič panela - </t>
    </r>
    <r>
      <rPr>
        <b/>
        <i/>
        <sz val="9"/>
        <rFont val="Calibri"/>
        <family val="2"/>
        <charset val="238"/>
      </rPr>
      <t>AMFITEATAR</t>
    </r>
    <r>
      <rPr>
        <b/>
        <sz val="9"/>
        <rFont val="Calibri"/>
        <family val="2"/>
        <charset val="238"/>
      </rPr>
      <t xml:space="preserve"> -  </t>
    </r>
    <r>
      <rPr>
        <b/>
        <i/>
        <sz val="9"/>
        <rFont val="Calibri"/>
        <family val="2"/>
        <charset val="238"/>
      </rPr>
      <t>SJEVEROISTOČNA I JUGOZAPADNA FASADA - ZONA 3</t>
    </r>
    <r>
      <rPr>
        <b/>
        <sz val="9"/>
        <rFont val="Calibri"/>
        <family val="2"/>
        <charset val="238"/>
      </rPr>
      <t xml:space="preserve"> </t>
    </r>
    <r>
      <rPr>
        <sz val="9"/>
        <rFont val="Calibri"/>
        <family val="2"/>
      </rPr>
      <t xml:space="preserve">
Pločama od gipskartona se oblažu postojeći i novoizgrađeni zidovi od pjenobetonskih blokova i novopostavljenih fasadnih sendvič panela sa unutrašnje strane u amfiteatru do spuštenog stropa,</t>
    </r>
    <r>
      <rPr>
        <sz val="9"/>
        <color rgb="FFFF0000"/>
        <rFont val="Calibri"/>
        <family val="2"/>
        <charset val="238"/>
      </rPr>
      <t xml:space="preserve">  </t>
    </r>
    <r>
      <rPr>
        <sz val="9"/>
        <rFont val="Calibri"/>
        <family val="2"/>
      </rPr>
      <t xml:space="preserve">kako bi se "sakrili" postojeći čelični stubovi.
</t>
    </r>
    <r>
      <rPr>
        <i/>
        <sz val="9"/>
        <rFont val="Calibri"/>
        <family val="2"/>
        <charset val="238"/>
      </rPr>
      <t xml:space="preserve">
Obloga: standardni gipsani paneli/ploče debljine d=2x12,5mm;
</t>
    </r>
    <r>
      <rPr>
        <sz val="9"/>
        <rFont val="Calibri"/>
        <family val="2"/>
      </rPr>
      <t xml:space="preserve">
Prije postavljanja pregradnih zidova od gipsa potrebno je izvršiti pripremu podloge koja obuvata sav potreban rad i materijal i dovođenje  površina u adekvatno stanje, tako da one budu očišćene i suhe kao i sve druge neophodne radove za nesmetano postavljanje gipskartonskih ploča.</t>
    </r>
    <r>
      <rPr>
        <sz val="9"/>
        <rFont val="Calibri"/>
        <family val="2"/>
        <charset val="238"/>
      </rPr>
      <t xml:space="preserve">
Gipskartonske ploče pričvrstiti za CW profile prema uputstvima proizvođača pripadajućeg sistema. Ukoliko ne postoje profili potrebnih dimenzija (širine postojećih čeličnih stubova), predviditi spajanje 2 profila kako bi se ostvarila željena širina.</t>
    </r>
  </si>
  <si>
    <r>
      <t>Spušteni strop se izvodi u objektu HALE - na desnom dijelu ZONE 2 (desno od galerije - prostor za laboratorijske vježbe) spušteni strop prati liniju poprečnih rešetkastih nosača, dok se na lijevoj strani ZONE 2 (lijevo od galerije - izložbeni prostor i prostor za naučno istraživanje) i u ZONI 3 (amfiteatar), izvodi standardni ravni spušteni strop. (prema kotama datim na poprečnom presjeku objekta - HALE)</t>
    </r>
    <r>
      <rPr>
        <u/>
        <sz val="9"/>
        <rFont val="Calibri"/>
        <family val="2"/>
        <charset val="238"/>
      </rPr>
      <t xml:space="preserve">
Spuštene stropove uraditi prema sljedećem opisu:</t>
    </r>
    <r>
      <rPr>
        <sz val="9"/>
        <rFont val="Calibri"/>
        <family val="2"/>
        <charset val="238"/>
      </rPr>
      <t xml:space="preserve">
Tačno i precizno izmjeriti pomoću laserskog metra i obilježiti gdje će se postavljati spušteni stropovi od gipsa - visinu spuštanja odrediti prema crtežu/projektu.
</t>
    </r>
    <r>
      <rPr>
        <sz val="9"/>
        <color theme="1"/>
        <rFont val="Calibri"/>
        <family val="2"/>
        <charset val="238"/>
      </rPr>
      <t xml:space="preserve"> 
Kako bi se poboljšala zvučna izolacija/zaštita, na poleđinu UD profila lijepi se tipska brtvena traka debljine d=2mm, koja se  pričvrsti na zid tiplama i vijcima na max. udaljenosti od 50cm. Ovisno o vrsti suhomontažnog stropa i njegovoj visini spuštanja, odabrati pripadajući ovjes koji će se upotrijebiti kao što su direktni ili sidreni ovjes. Vijcima ili metalnim tiplama na novoizgrađenu konstrukciju krova na razmacima od maksimalno 90 cm pričvršćuje se jedan od pripadajućih ovjesa. Svako zavareno mjesto na rešetki krova na koju se vješa strop potrebno je zaštiti AKZ premazom. 
Konstrukciju standardnog ravnog spuštenog stropa putem sidrenog ovjesa i žice sa ušicom pričvrstiti na konstrukciju anker vijcima ili metalnim tiplama. Sidreni ovjes učvrstiti na žicu, a nosivi CD profil zataknuti na sidreni ovjes i poravnati ga vodoravno s UD profilima na bočnim zidovima. Za uzdužno spajanje CD profila upotrebiti dužne spojnice.</t>
    </r>
  </si>
  <si>
    <r>
      <rPr>
        <sz val="9"/>
        <color theme="1"/>
        <rFont val="Calibri"/>
        <family val="2"/>
        <charset val="238"/>
      </rPr>
      <t xml:space="preserve">Konstrukciju kosog spuštenog stropa putem direktnog ovjesa pričvrstiti za postojeću rešetku, te CD profile pričvrstiti vijcima. Nakon toga postaviti poprečne profile na način da se krajevi utaknu u UD zidne profile i za nosive CD profile se pričvršćuju križnim spojnicama.
Nosive CD profile postavljati na razmaku max. 100 cm.
Gipskartonske ploče postavljati poprečno na smjer montažnih profila i učvrstiti ih samoureznim vijcima s međusobnim razmakom od najviše 17 cm . Poprečni spojevi između gipsanih ploča moraju biti odmaknuti minimalno 40 cm kako bi se izbjegli križni spojevi ploča. </t>
    </r>
    <r>
      <rPr>
        <sz val="9"/>
        <rFont val="Calibri"/>
        <family val="2"/>
        <charset val="238"/>
      </rPr>
      <t xml:space="preserve">
Budući da se postavlja dva reda ploča, ploče treba postavljati uz međusobni pomak sa određenim razmakom prikazanim prema šemi za postavljanje višeslojnih obloga spuštenog stropa od gipsa.
Za zaštitu od požara, toplotnu i zvučnu izolaciju koristiti mineralnu vunu debljine d=15 cm. 
Spojevi u svim pločama/panelima trebaju biti fino omalterisani/gletovani sa utisnutim/injektiranim sintetičkim bandažnim trakama, gletovani, očišćeni, ponovo gletovani i očišćeni do potpunog izravnanja. </t>
    </r>
    <r>
      <rPr>
        <i/>
        <sz val="9"/>
        <rFont val="Calibri"/>
        <family val="2"/>
        <charset val="238"/>
      </rPr>
      <t>(Gletovanje, brušenje i krečenje obrađeno u posebnoj stavci).</t>
    </r>
  </si>
  <si>
    <r>
      <t>Pripremni radovi na izradi temeljne trake pregradnog zida između ZONE 2 i ZONE 3. Stavka obuhvata prosjecanje postojeće AB podne ploče d= 15 cm u širini temeljne trake</t>
    </r>
    <r>
      <rPr>
        <sz val="9"/>
        <color theme="1"/>
        <rFont val="Calibri"/>
        <family val="2"/>
        <charset val="238"/>
      </rPr>
      <t xml:space="preserve"> od 130 cm</t>
    </r>
    <r>
      <rPr>
        <sz val="9"/>
        <rFont val="Calibri"/>
        <family val="2"/>
        <charset val="238"/>
      </rPr>
      <t xml:space="preserve">, iskop postojećeg materijala do kote 10 cm ispod dna temelja, nabijanje podloge do MS 30 MPa sa nasipanjem sitnog iskopnog materijala sa ravnjanjem do kote dna temeljne trake. Iskopna površina iznosi 1.95 m2/m temelja.  </t>
    </r>
  </si>
  <si>
    <r>
      <t xml:space="preserve">Klizna vrata koja se ugrađuju imaju klizni - hladni sistem i </t>
    </r>
    <r>
      <rPr>
        <sz val="9"/>
        <color theme="1"/>
        <rFont val="Calibri"/>
        <family val="2"/>
        <charset val="238"/>
      </rPr>
      <t>izr</t>
    </r>
    <r>
      <rPr>
        <sz val="9"/>
        <rFont val="Calibri"/>
        <family val="2"/>
        <charset val="238"/>
      </rPr>
      <t xml:space="preserve">ađena su od eloksiranih profila sa uskim okvirom i ispunom od termoizolacionog stakla 4+12+4 mm pjeskaren, mliječno bijele boje. Okovi su za klizni sistem sa dodatkom NC vodilica, cijevi 80x50, točkićima i ručkom.
</t>
    </r>
  </si>
  <si>
    <r>
      <rPr>
        <i/>
        <sz val="9"/>
        <rFont val="Calibri"/>
        <family val="2"/>
        <charset val="238"/>
      </rPr>
      <t xml:space="preserve">NAPOMENA: </t>
    </r>
    <r>
      <rPr>
        <i/>
        <u/>
        <sz val="9"/>
        <rFont val="Calibri"/>
        <family val="2"/>
        <charset val="238"/>
      </rPr>
      <t>Koristiti materijal jednog proizvođača za izradu sistema pregradnog zida.</t>
    </r>
    <r>
      <rPr>
        <u/>
        <sz val="9"/>
        <rFont val="Calibri"/>
        <family val="2"/>
        <charset val="238"/>
      </rPr>
      <t xml:space="preserve">
</t>
    </r>
    <r>
      <rPr>
        <sz val="9"/>
        <rFont val="Calibri"/>
        <family val="2"/>
        <charset val="238"/>
      </rPr>
      <t>Prije postavljanja pregradnih zidova od gipsa potrebno je izvršiti pripremu podloge koja obuvata sav potreban rad i materijal i dovođenje  površina u adekvatno stanje, tako da one budu očišćene i suhe kao i sve druge neophodne radove za nesmetano postavljanje pregradnih zidova.</t>
    </r>
    <r>
      <rPr>
        <u/>
        <sz val="9"/>
        <rFont val="Calibri"/>
        <family val="2"/>
        <charset val="238"/>
      </rPr>
      <t xml:space="preserve">
Pregradne zidove uraditi prema sljedećem opisu:</t>
    </r>
    <r>
      <rPr>
        <sz val="9"/>
        <rFont val="Calibri"/>
        <family val="2"/>
        <charset val="238"/>
      </rPr>
      <t xml:space="preserve">
Tačno i precizno izmjeriti pomoću laserskog metra i obilježiti gdje će se postavljati pregradni zidovi od gipsa.
Zidovi WC-a i ostave se montiraju na pod od armiranog betona i visine su 4 m - prema crtežu/projektu. 
Kako bi se poboljšala zvučna izolacija/zaštita, na svim UW i CW profilima, u kontaktu sa podom, stropom ili bočnim zidovima postaviti pokrivnu zaptivnu traku debljine d=2 mm, a potom se UW profili pričvršćuju  pomoću vijaka sa plastičnim tiplom 6/40mm za pod/strop. Vertikalni zidni profili CW 50 se umetnu između UW profila na međusobnom rastojanju od 40-60 cm (utvrditi u dogovoru sa Nadzornim organom), potom se pričvršćuju ploče od gipsa sa jedne strane profila.</t>
    </r>
  </si>
  <si>
    <r>
      <rPr>
        <i/>
        <sz val="9"/>
        <rFont val="Calibri"/>
        <family val="2"/>
        <charset val="238"/>
      </rPr>
      <t xml:space="preserve">NAPOMENA: </t>
    </r>
    <r>
      <rPr>
        <i/>
        <u/>
        <sz val="9"/>
        <rFont val="Calibri"/>
        <family val="2"/>
        <charset val="238"/>
      </rPr>
      <t>Postojeće nove vertikalne oluke na ANEKSU (ZONA 1) i na HALI (ZONA 2) potrebno je pažljivo demontirati  sa fasade prema pravilima struke za tu vrstu radova, kako ne bi došlo do oštećenja. Demontirane vertikalne oluke i sve pripadajuće elemente predati vlasniku/ korisniku objekta (pohraniti kod vlasnika/korisnika objekta) uz zapisnik o rashodu i predaji demontiranih elemenata. Izvođač snosi sve troškove ponovne dobave ili izrade pojedinih elemenata u slučaju njihovog oštećenja ili otuđenja sa gradilišta.</t>
    </r>
    <r>
      <rPr>
        <u/>
        <sz val="9"/>
        <rFont val="Calibri"/>
        <family val="2"/>
        <charset val="238"/>
      </rPr>
      <t xml:space="preserve"> 
</t>
    </r>
    <r>
      <rPr>
        <sz val="9"/>
        <rFont val="Calibri"/>
        <family val="2"/>
        <charset val="238"/>
      </rPr>
      <t>Jediničnom cijenom obuhvatiti vertikalni i horizontalni transport pojedinačnih dijelova oluka, odlaganje otpadnog materijala i šuta na privremenu deponiju na gradilištu, utovar u kamione i odvoz na najbližu opštinsku deponiju, sve potrebne predradnje i sve nepredviđene radove.
Sve mjere prije izrade vertikalnih oluka uzeti  na licu mjesta.</t>
    </r>
  </si>
  <si>
    <t>Opis radova kao u stavci 7.</t>
  </si>
  <si>
    <t>19.</t>
  </si>
  <si>
    <t>20.</t>
  </si>
  <si>
    <r>
      <t xml:space="preserve">Nabavka i montaža </t>
    </r>
    <r>
      <rPr>
        <sz val="9"/>
        <rFont val="Calibri"/>
        <family val="2"/>
        <charset val="238"/>
      </rPr>
      <t>WC</t>
    </r>
    <r>
      <rPr>
        <sz val="9"/>
        <rFont val="Calibri"/>
        <family val="2"/>
      </rPr>
      <t xml:space="preserve"> galanterije.</t>
    </r>
  </si>
  <si>
    <r>
      <rPr>
        <b/>
        <sz val="9"/>
        <rFont val="Calibri"/>
        <family val="2"/>
        <charset val="238"/>
      </rPr>
      <t xml:space="preserve">Demontaža kompletnog postojećeg zida od sendvič panela između prostora za laboratorijske vježbe sa jedne strane i izložbenog  i prostora za naučno istraživanje sa druge strane </t>
    </r>
    <r>
      <rPr>
        <b/>
        <i/>
        <sz val="9"/>
        <rFont val="Calibri"/>
        <family val="2"/>
        <charset val="238"/>
      </rPr>
      <t>(na crtežu Osnova prizemlja dodani zidovi  - označen žutom bojom) - ZONA 2</t>
    </r>
    <r>
      <rPr>
        <i/>
        <sz val="9"/>
        <rFont val="Calibri"/>
        <family val="2"/>
        <charset val="238"/>
      </rPr>
      <t xml:space="preserve">
</t>
    </r>
    <r>
      <rPr>
        <sz val="9"/>
        <rFont val="Calibri"/>
        <family val="2"/>
        <charset val="238"/>
      </rPr>
      <t xml:space="preserve">Stavka obuhvata demontažu kompletnog postojećeg zida od termopanela debljine cca d=10 cm visine do krovnog trapeznog lima. 
</t>
    </r>
    <r>
      <rPr>
        <i/>
        <sz val="9"/>
        <rFont val="Calibri"/>
        <family val="2"/>
        <charset val="238"/>
      </rPr>
      <t xml:space="preserve">NAPOMENA: </t>
    </r>
    <r>
      <rPr>
        <i/>
        <u/>
        <sz val="9"/>
        <rFont val="Calibri"/>
        <family val="2"/>
        <charset val="238"/>
      </rPr>
      <t xml:space="preserve">Postojeći zid od sendvič panela potrebno je pažljivo demontirati prema pravilima struke za tu vrstu radova, kako ne bi došlo do oštećenja. Demontirane panele i sve pripadajuće elemente predati vlasniku/ korisniku objekta (pohraniti kod vlasnika/korisnika objekta) uz zapisnik o rashodu i predaji demontiranih elemenata. Izvođač snosi sve troškove ponovne dobave ili izrade pojedinih elemenata u slučaju njihovog oštećenja ili otuđenja sa gradilišta. </t>
    </r>
    <r>
      <rPr>
        <sz val="9"/>
        <rFont val="Calibri"/>
        <family val="2"/>
        <charset val="238"/>
      </rPr>
      <t xml:space="preserve">
Jediničnom cijenom obuhvatiti vertikalni i horizontalni transport panela, pripadajućeg materijala, odlaganje otpadnog materijala i šuta na privremenu deponiju na gradilištu, utovar u kamione i odvoz na najbližu opštinsku deponiju, kao i sve eventualne pripremne radove za nesmetanu demontažu i sve nepredviđene radove.
U cijenu uračunat sav potreban materijal i rad za završetak ove pozicije, te upotrebu lake pokretne skele.</t>
    </r>
  </si>
  <si>
    <r>
      <t xml:space="preserve">Spojevi u svim pločama/panelima trebaju biti fino omalterisani/gletovani sa utisnutim/injektiranim sintetičkim bandažnim trakama, gletovani, očišćeni, ponovo gletovani i očišćeni do potpunog izravnanja. </t>
    </r>
    <r>
      <rPr>
        <i/>
        <sz val="9"/>
        <rFont val="Calibri"/>
        <family val="2"/>
        <charset val="238"/>
      </rPr>
      <t>(Gletovanje, brušenje i krečenje obrađeno u posebnoj stavci).</t>
    </r>
    <r>
      <rPr>
        <sz val="9"/>
        <rFont val="Calibri"/>
        <family val="2"/>
        <charset val="238"/>
      </rPr>
      <t xml:space="preserve">
</t>
    </r>
    <r>
      <rPr>
        <b/>
        <i/>
        <sz val="9"/>
        <rFont val="Calibri"/>
        <family val="2"/>
        <charset val="238"/>
      </rPr>
      <t xml:space="preserve">
NAPOMENA:</t>
    </r>
    <r>
      <rPr>
        <i/>
        <u/>
        <sz val="9"/>
        <rFont val="Calibri"/>
        <family val="2"/>
        <charset val="238"/>
      </rPr>
      <t xml:space="preserve"> Sve radove treba izvesti isključivo po uputama proizvođača ponuđenog  sistema, koristeći materijale, alate i način izvođenja po tehnologiji proizvođača materijala za izradu stropova od gipskartona i u skladu sa pravilima struke i pravilima sistema za izradu stropova od gipskartona.</t>
    </r>
    <r>
      <rPr>
        <sz val="9"/>
        <rFont val="Calibri"/>
        <family val="2"/>
        <charset val="238"/>
      </rPr>
      <t xml:space="preserve">
Jediničnom cijenom obuhvatiti vertikalni i horizontalni transport ploča, aluminijskih profila kao i svog pripadajućeg materijala, odlaganje otpadnog materijala i šuta na privremenu deponiju na gradilištu, utovar u kamione i odvoz na najbližu opštinsku deponiju, kao i sve eventualne pripremne radove za nesmetanu montažu i sve nepredviđene radove.
</t>
    </r>
    <r>
      <rPr>
        <i/>
        <sz val="9"/>
        <rFont val="Calibri"/>
        <family val="2"/>
        <charset val="238"/>
      </rPr>
      <t>NAPOMENA:</t>
    </r>
    <r>
      <rPr>
        <i/>
        <u/>
        <sz val="9"/>
        <rFont val="Calibri"/>
        <family val="2"/>
        <charset val="238"/>
      </rPr>
      <t xml:space="preserve">Nakon montaže podkonstrukcije stropa prvo uraditi razvod svih elektro i mašinskih instalacija, prema projektu elektro
i mašinskih instalacija, i dati na uvid Nadzornom organu,pa tek nakon toga pristupiti završnoj montaži gipskartonskih ploča.
Posebnu pažnju obratiti na preciznost i uklapanje svih uređaja i opreme za elektro i mašinske instalacije u svemu prema nacrtu spuštenog stropa.
</t>
    </r>
    <r>
      <rPr>
        <sz val="9"/>
        <rFont val="Calibri"/>
        <family val="2"/>
        <charset val="238"/>
      </rPr>
      <t xml:space="preserve">
</t>
    </r>
  </si>
  <si>
    <r>
      <rPr>
        <b/>
        <sz val="9"/>
        <rFont val="Calibri"/>
        <family val="2"/>
        <charset val="238"/>
      </rPr>
      <t>Nabavka materijala, radionička izrada, doprema i montaža nove unutrašnje stolarije -  vrata u objektu HALE -  ZONA 2 i između ZONE 2 i ZONE 3.</t>
    </r>
    <r>
      <rPr>
        <sz val="9"/>
        <rFont val="Calibri"/>
        <family val="2"/>
      </rPr>
      <t xml:space="preserve"> 
</t>
    </r>
    <r>
      <rPr>
        <i/>
        <sz val="9"/>
        <rFont val="Calibri"/>
        <family val="2"/>
        <charset val="238"/>
      </rPr>
      <t xml:space="preserve">NAPOMENA: </t>
    </r>
    <r>
      <rPr>
        <i/>
        <u/>
        <sz val="9"/>
        <rFont val="Calibri"/>
        <family val="2"/>
        <charset val="238"/>
      </rPr>
      <t>U ZONI 2 se ugrađuje unutrašnja stolarija bez prekinutog termičkog mosta, dok se između ZONE 2 i ZONE 3 ugrađuje unutrašnja stolarija sa prekinutim termičkim mostom.</t>
    </r>
    <r>
      <rPr>
        <sz val="9"/>
        <rFont val="Calibri"/>
        <family val="2"/>
        <charset val="238"/>
      </rPr>
      <t xml:space="preserve">
</t>
    </r>
    <r>
      <rPr>
        <b/>
        <u/>
        <sz val="9"/>
        <rFont val="Calibri"/>
        <family val="2"/>
        <charset val="238"/>
      </rPr>
      <t xml:space="preserve">Nova ALU unutrašnja stolarija sa prekinutim termičkim mostom koja se ugrađuje: </t>
    </r>
    <r>
      <rPr>
        <b/>
        <i/>
        <sz val="9"/>
        <rFont val="Calibri"/>
        <family val="2"/>
        <charset val="238"/>
      </rPr>
      <t>(između ZONE 2 i ZONE 3) - TIP 2</t>
    </r>
  </si>
  <si>
    <r>
      <rPr>
        <b/>
        <sz val="9"/>
        <rFont val="Calibri"/>
        <family val="2"/>
        <charset val="238"/>
      </rPr>
      <t xml:space="preserve">Nabavka materijala, izrada poda u HALI - ZONA 2 </t>
    </r>
    <r>
      <rPr>
        <b/>
        <i/>
        <sz val="9"/>
        <rFont val="Calibri"/>
        <family val="2"/>
        <charset val="238"/>
      </rPr>
      <t>(pod na crtežu označen kao P1)</t>
    </r>
    <r>
      <rPr>
        <sz val="9"/>
        <rFont val="Calibri"/>
        <family val="2"/>
        <charset val="238"/>
      </rPr>
      <t xml:space="preserve">
Pod se sastoji od slijedećih slojeva:               
</t>
    </r>
    <r>
      <rPr>
        <b/>
        <sz val="9"/>
        <rFont val="Calibri"/>
        <family val="2"/>
        <charset val="238"/>
      </rPr>
      <t xml:space="preserve">- Protuklizne keramičke pločice + ljepilo 2,0 cm
- Cementni estrih 3,0 cm
- 2x PVC folija 
- Termoizolacija XPS  7,0 cm
- Hidroizolacija
</t>
    </r>
    <r>
      <rPr>
        <i/>
        <sz val="9"/>
        <rFont val="Calibri"/>
        <family val="2"/>
        <charset val="238"/>
      </rPr>
      <t xml:space="preserve">- AB ploča i tampon 
</t>
    </r>
    <r>
      <rPr>
        <sz val="9"/>
        <rFont val="Calibri"/>
        <family val="2"/>
        <charset val="238"/>
      </rPr>
      <t xml:space="preserve">
</t>
    </r>
    <r>
      <rPr>
        <i/>
        <u/>
        <sz val="9"/>
        <rFont val="Calibri"/>
        <family val="2"/>
        <charset val="238"/>
      </rPr>
      <t>Obzirom da u hali već postoji podna AB ploča, potrebno je obuhvatiti radove koje nisu urađeni tj. cijenom obuhvatiti nabavku i ugradnju protukliznih keramičkih pločica + ljepila, cementnog estriha, pvc folije, termoizolaciju i hidroizolaciju.</t>
    </r>
    <r>
      <rPr>
        <i/>
        <sz val="9"/>
        <rFont val="Calibri"/>
        <family val="2"/>
        <charset val="238"/>
      </rPr>
      <t xml:space="preserve">    
</t>
    </r>
    <r>
      <rPr>
        <sz val="9"/>
        <rFont val="Calibri"/>
        <family val="2"/>
        <charset val="238"/>
      </rPr>
      <t xml:space="preserve">
Stavka obuhvata nabavku i ugradnju protukliznih keramičkih pločica, nabavku materijala i izradu cementnog estriha  debljine 3,0 cm, nabavka i ugradnju termoizolacije  XPS 7,0 cm kao i postavljanje zaštitne folije preko termoizolacionih ploča, nabavku i ugradnju hidroizolacije poda HALE - ZONA 2.
Keramičke pločice se polažu na fleksibilno ljepilo za keramiku na bazi cementa debljine 0,5cm. Minimalne dimenzije pločica su cca 30x30cm, polažu se sa rastavljenom fugom. Nakon polaganja fuge fugovati odgovarajućom fug masom 1-3 mm u dogovoru sa Nadzorom, a uglove uraditi silikonom.
</t>
    </r>
  </si>
  <si>
    <r>
      <t>Stavka obuhvata demontažu postojećih opšava od lima po obimu prozora. Demontažu izvršiti pažljivo bez uzrokovanja oštećenja postojeće PVC stolarije, te minimalnim oštećenjima fasade. Prilikom demontaže predvidjeti eventualno odgovarajuću zaštitu fasadne stolarije.
Predviđenu PVC foliju učvrstiti na doprozornike ljepljivom trakom radi zaštite postojeće PVC stolarije.
Stavka obuhvata i sav dodatni materijal i rad za obradu istaka, uvala, trake, međuprozorski stubovi, greda, utora, ventilacionih ispusta, penjalica i slično.
Jediničnom cijenom obuhvatiti sve navedene radove, vertikalni i horizontalni transport pojedinačnih dijelova kao i odlaganje otpadnog materijala i šuta na privremenu deponiju na gradilištu, utovar u kamione i odvoz na najbližu opštinsku deponiju i sve nepredviđene radove.</t>
    </r>
    <r>
      <rPr>
        <sz val="9"/>
        <color rgb="FFFF0000"/>
        <rFont val="Calibri"/>
        <family val="2"/>
        <charset val="238"/>
      </rPr>
      <t xml:space="preserve"> </t>
    </r>
    <r>
      <rPr>
        <sz val="9"/>
        <rFont val="Calibri"/>
        <family val="2"/>
      </rPr>
      <t xml:space="preserve">
Jediničnom cijenom obuhvatiti potrebnu skelu. 
Količine provjeriti na licu mjesta.</t>
    </r>
  </si>
  <si>
    <r>
      <t xml:space="preserve">Stavka obuhvata i sve radove </t>
    </r>
    <r>
      <rPr>
        <b/>
        <sz val="9"/>
        <rFont val="Calibri"/>
        <family val="2"/>
      </rPr>
      <t>na demontaži elemenata sa fasade (svih  natpisnih ploča, nosača zastava, rasvjetnih tijela vanjske rasvjete, dijela kablovske telekomunikacione instalacije, antena, nadzornih kamera, limenih opšava dilatacija i dr.)</t>
    </r>
    <r>
      <rPr>
        <sz val="9"/>
        <rFont val="Calibri"/>
        <family val="2"/>
      </rPr>
      <t xml:space="preserve"> te njihovu ponovnu montažu nakon završetka izrade ETICS sistema sa odgovarajućim tiplovima, vijcima i distancerima za pričvršćavanje za primarnu konstrukciju zida.
Demontažu elemenata sa fasade objekta izvršiti pažljivo kako ne bi došlo do oštećenja elemenata. Demontirane elemente predati vlasniku/ korisniku objekta uz zapisnik o rashodu i predaji demontiranih elemenata školi. 
Ponovnu montažu određenih elemenata izvršiti nakon izrade završnog sloja fasade. Demontirani elementi i materijali koji su za otpis nije potrebno vraćati na fasadu. 
Radove na demontaži i ponovnoj montaži elemenata izvršiti prema pravilima struke za tu vrstu radova u svrhu dovođenja elemenata/sistema u funkcionalno stanje i osiguranja njihove stabilnosti na novopostavljenoj fasadi.
Stavka obuhvata demontažu kompletne postojeće obloge fasadnog zida od sendvič panela -  ANEKS (JUGOISTOČNA I JUGOZAPADNA FASADA) i sendvič panela HALA (JUGOZAPADNA FASADA) u svrhu postavljanja ETICS sistema.
</t>
    </r>
    <r>
      <rPr>
        <i/>
        <sz val="9"/>
        <rFont val="Calibri"/>
        <family val="2"/>
        <charset val="238"/>
      </rPr>
      <t xml:space="preserve">
NAPOMENA: </t>
    </r>
    <r>
      <rPr>
        <i/>
        <u/>
        <sz val="9"/>
        <rFont val="Calibri"/>
        <family val="2"/>
        <charset val="238"/>
      </rPr>
      <t xml:space="preserve">Postojeće termopanele potrebno je demontirati  pažljivo sa fasade prema pravilima struke za tu vrstu radova, kako ne bi došlo do oštećenja. Demontirane panele i sve pripadajuće elemente predati vlasniku/ korisniku objekta (pohraniti kod vlasnika/korisnika objekta) uz zapisnik o rashodu i predaji demontiranih elemenata. Izvođač snosi sve troškove ponovne dobave ili izrade pojedinih elemenata u slučaju njihovog oštećenja ili otuđenja sa gradilišta. </t>
    </r>
    <r>
      <rPr>
        <i/>
        <sz val="9"/>
        <rFont val="Calibri"/>
        <family val="2"/>
        <charset val="238"/>
      </rPr>
      <t xml:space="preserve">
</t>
    </r>
    <r>
      <rPr>
        <sz val="9"/>
        <rFont val="Calibri"/>
        <family val="2"/>
      </rPr>
      <t xml:space="preserve">
</t>
    </r>
  </si>
  <si>
    <t>Opis radova kao u stavci 9.</t>
  </si>
  <si>
    <r>
      <t xml:space="preserve">Nabavka materijala i zidanje/dozidavanje vanjskog zida pjenobetonskim blokom </t>
    </r>
    <r>
      <rPr>
        <b/>
        <i/>
        <sz val="9"/>
        <rFont val="Calibri"/>
        <family val="2"/>
        <charset val="238"/>
      </rPr>
      <t>(zidaju se otvori od prethodno demontiranih prozora od kopelita, kao i dio zida od demontiranih metalnih vrata na hali)</t>
    </r>
    <r>
      <rPr>
        <b/>
        <sz val="9"/>
        <rFont val="Calibri"/>
        <family val="2"/>
        <charset val="238"/>
      </rPr>
      <t xml:space="preserve"> kako je naznačeno na crtežima </t>
    </r>
    <r>
      <rPr>
        <b/>
        <i/>
        <sz val="9"/>
        <rFont val="Calibri"/>
        <family val="2"/>
        <charset val="238"/>
      </rPr>
      <t>(dodani zidovi označeni crvenom bojom)</t>
    </r>
    <r>
      <rPr>
        <b/>
        <sz val="9"/>
        <rFont val="Calibri"/>
        <family val="2"/>
        <charset val="238"/>
      </rPr>
      <t xml:space="preserve"> u </t>
    </r>
    <r>
      <rPr>
        <b/>
        <i/>
        <sz val="9"/>
        <rFont val="Calibri"/>
        <family val="2"/>
        <charset val="238"/>
      </rPr>
      <t>ZONI 2 i ZONI 3</t>
    </r>
    <r>
      <rPr>
        <b/>
        <sz val="9"/>
        <rFont val="Calibri"/>
        <family val="2"/>
        <charset val="238"/>
      </rPr>
      <t xml:space="preserve">, debljine d= 25,0 cm,  u P.C.M. 1:2:6, , sve kompletno sa spravljanjem i prenošenjem maltera do mjesta ugradnje, te izradom pomoćne skele.
</t>
    </r>
    <r>
      <rPr>
        <i/>
        <u/>
        <sz val="9"/>
        <rFont val="Calibri"/>
        <family val="2"/>
        <charset val="238"/>
      </rPr>
      <t xml:space="preserve">Na jugozapadnoj fasadi nakon demontaže postojećih metalnih vrata  potrebno je ostaviti otvor za novoprojektovana manja vrata (prikazano na crtežu), te ozidati zid desno od novougrađenih vrata.
Na sjeveroistočnoj fasadi nakon demontaže postojeće bravarije od kopelita  prilikom dozidavanja ostaviti dio otvora za nova vrata (pogledati na crtežu).
</t>
    </r>
    <r>
      <rPr>
        <sz val="9"/>
        <rFont val="Calibri"/>
        <family val="2"/>
        <charset val="238"/>
      </rPr>
      <t>Zidovi koji se zidaju treba da prate postojeću liniju fasade od siporex bloka.
Stavka obuhvata grubo i fino malterisanje unutrašnjeg dijela zida u PCM 1:2:6 sa prethodnim prskanjem rijetkim cementnim malterom. Oko svih otvora na oštroj ivici zida prilikom malterisanja ugraditi pocinčani "L" profil za unutrašnje malterisanje, da bi ivice bile oštre.</t>
    </r>
    <r>
      <rPr>
        <i/>
        <u/>
        <sz val="9"/>
        <rFont val="Calibri"/>
        <family val="2"/>
        <charset val="238"/>
      </rPr>
      <t xml:space="preserve">
</t>
    </r>
    <r>
      <rPr>
        <i/>
        <sz val="9"/>
        <rFont val="Calibri"/>
        <family val="2"/>
        <charset val="238"/>
      </rPr>
      <t>NAPOMENA:</t>
    </r>
    <r>
      <rPr>
        <i/>
        <u/>
        <sz val="9"/>
        <rFont val="Calibri"/>
        <family val="2"/>
        <charset val="238"/>
      </rPr>
      <t xml:space="preserve"> Izrada nadvratnika obrađena posebnom stavkom u predmjeru.
</t>
    </r>
    <r>
      <rPr>
        <b/>
        <sz val="9"/>
        <rFont val="Calibri"/>
        <family val="2"/>
        <charset val="238"/>
      </rPr>
      <t xml:space="preserve">
</t>
    </r>
    <r>
      <rPr>
        <sz val="9"/>
        <rFont val="Calibri"/>
        <family val="2"/>
        <charset val="238"/>
      </rPr>
      <t>U cijenu uračunat sav potreban materijal i rad, te upotrebu skele.
Količine provjeriti na licu mjesta.</t>
    </r>
  </si>
  <si>
    <r>
      <rPr>
        <b/>
        <sz val="9"/>
        <rFont val="Calibri"/>
        <family val="2"/>
        <charset val="238"/>
      </rPr>
      <t xml:space="preserve">Nabavka materijala i zidanje unutrašnjeg zida pjenobetonskim blokom debljine d= 20,0 cm u tankoslojnom malteru, prema uputama proizvođača - između </t>
    </r>
    <r>
      <rPr>
        <b/>
        <i/>
        <sz val="9"/>
        <rFont val="Calibri"/>
        <family val="2"/>
        <charset val="238"/>
      </rPr>
      <t>ZONE 2 i ZONE 3</t>
    </r>
    <r>
      <rPr>
        <sz val="9"/>
        <rFont val="Calibri"/>
        <family val="2"/>
        <charset val="238"/>
      </rPr>
      <t xml:space="preserve">
Pjenobetonski zid je potrebno dilatirati od čelične konstrukcije na krajevima min. 2-3 cm te ispuniti PU pjenom nakon očvršćivanja vezivnog ljepka zida. 
Stavka obuhvata grubo i fino malterisanje unutrašnjeg zida u PCM 1:2:6 sa prethodnim prskanjem rijetkim cementnim malterom. Oko svih otvora na oštroj ivici zida prilikom malterisanja ugraditi pocinčani "L" profil za unutrašnje malterisanje, da bi ivice bile oštre.
</t>
    </r>
    <r>
      <rPr>
        <i/>
        <sz val="9"/>
        <rFont val="Calibri"/>
        <family val="2"/>
        <charset val="238"/>
      </rPr>
      <t>(Gletovanje, brušenje i krečenje obrađeno u posebnoj stavci).
NAPOMENA: Predviditi otvore u zidu prema datim crtežima</t>
    </r>
    <r>
      <rPr>
        <sz val="9"/>
        <rFont val="Calibri"/>
        <family val="2"/>
        <charset val="238"/>
      </rPr>
      <t xml:space="preserve">.
Jediničnom cijenom obuhvatiti sve navedene radove, vertikalni i horizontalni transport pojedinačnih dijelova kao i odlaganje otpadnog materijala i šuta na privremenu deponiju na gradilištu, utovar u kamione i odvoz na najbližu opštinsku deponiju.
U cijenu uračunat sav potreban materijal i rad za završetak ove pozicije, te upotrebu lake pokretne skele.
Količine provjeriti na licu mjesta. </t>
    </r>
  </si>
  <si>
    <r>
      <rPr>
        <b/>
        <sz val="9"/>
        <rFont val="Calibri"/>
        <family val="2"/>
        <charset val="238"/>
      </rPr>
      <t xml:space="preserve">Nabavka materijala i dozidavanje postojećeg unutrašnjeg zida u WC-u pjenobetonskim blokom, debljine d= 15,0 cm, u u tankoslojnom cementnom ljepilu, prema uputama proizvođača -  </t>
    </r>
    <r>
      <rPr>
        <b/>
        <i/>
        <sz val="9"/>
        <rFont val="Calibri"/>
        <family val="2"/>
        <charset val="238"/>
      </rPr>
      <t>ANEKS - ZONA 1</t>
    </r>
    <r>
      <rPr>
        <sz val="9"/>
        <rFont val="Calibri"/>
        <family val="2"/>
      </rPr>
      <t xml:space="preserve">
Stavka obuhvata doziđavanje postojećeg unutrašnjeg zida od visine +2,0m do visine plafona pjenobetonskim blokom. </t>
    </r>
    <r>
      <rPr>
        <i/>
        <sz val="9"/>
        <rFont val="Calibri"/>
        <family val="2"/>
        <charset val="238"/>
      </rPr>
      <t>(Gletovanje, brušenje i krečenje obrađeno u posebnoj stavci).</t>
    </r>
    <r>
      <rPr>
        <sz val="9"/>
        <rFont val="Calibri"/>
        <family val="2"/>
      </rPr>
      <t xml:space="preserve">
Stavka obuhvata demontažu postojeće pregrade od lima, a sve kako bi se mogao dozidati zid.
Stavka obuhvata grubo i fino malterisanje unutrašnjeg zida u PCM 1:2:6 sa prethodnim prskanjem rijetkim cementnim malterom. Oko svih otvora na oštroj ivici zida prilikom malterisanja ugraditi pocinčani "L" profil za unutrašnje malterisanje, da bi ivice bile oštre.
Jediničnom cijenom obuhvatiti sve navedene radove, vertikalni i horizontalni transport pojedinačnih dijelova kao i odlaganje otpadnog materijala i šuta na privremenu deponiju na gradilištu, utovar u kamione i odvoz na najbližu opštinsku deponiju i sve nepredviđene radove.
U cijenu uračunat sav potreban materijal i rad za završetak ove pozicije, te upotrebu lake pokretne skele.
Količine provjeriti na licu mjesta.  </t>
    </r>
  </si>
  <si>
    <t xml:space="preserve">Iskop zemlje III kategorije za polaganje biološkog uređaja za prečišćavanje otpadnih voda. Rad obuhvata mašinski iskop bagerom, utovar u kamione te odvoz iskopanog materijala na odgovarajuću deponiju. U cijenu su uključeni svi vanredni radovi(npr.crpljenje vode iz građevinske jame i sl.).  </t>
  </si>
  <si>
    <t>Izrada podne ploče za postavljanje i pričvrščenje biološkog uređaja. Ploču armirati u donjoj i gornjoj zoni sa mrežnom armaturom Q335. Debljina i dimenzije ploče prema tehničkim uslovima proizvođača. Ploča se postavlja na pripremljenu podlogu od uvaljanog tampon kamena  sa nosivosti tampona prema zahtjevu proizvođača opreme.</t>
  </si>
  <si>
    <t>8.7.</t>
  </si>
  <si>
    <t>DN 25</t>
  </si>
  <si>
    <t>Nabavka i ugradnja polietilenskog (PE) biološkog uređaja za prečišćavanje sanitarno felkalnih otpadnih voda , dimezija 2xØ2300 x 2800, zapremine 2 x 7500 te poklopaca 4x H6
Jama je predviđena da se ugradi u zelenu površinu.</t>
  </si>
  <si>
    <t>UKUPNO RADOVA RADOVI NA POSTAVLJANJU TERMIČKE IZOLACIJE NA STOPU I KROVU SA NEOPHODNIM LIMARSKIM RADOVIMA</t>
  </si>
  <si>
    <t xml:space="preserve">Iskop zemlje III kategorije za građevinske jame vanjskih revizionih okana i vodomjernog okna. Rad obuhvata mašinski iskop bagerom, utovar u kamione te odvoz iskopanog materijala na odgovarajuću deponiju. 
U cijenu su uključeni svi radovi(npr. crpljenje vode iz građevinske jame). </t>
  </si>
  <si>
    <t xml:space="preserve">Nabavka, transport, razastiranje duž rova,spuštanje u rov i montaža vodovodne PEHD cijevi, karakteristika PE100, SDR17,NP 10 bara.Cijevi se polažu na pripremljenu posteljicu od sitnoznog nevezanog materijala. </t>
  </si>
  <si>
    <r>
      <rPr>
        <b/>
        <sz val="9"/>
        <rFont val="Calibri"/>
        <family val="2"/>
        <charset val="238"/>
      </rPr>
      <t xml:space="preserve">Mašinsko rušenje postojećeg betonskog pločnika d= 15 cm, te postavljanje novog asfaltnog zastora BNS 22 d= 7 cm, ispred ulaza u objekat (jugozapadna strana). </t>
    </r>
    <r>
      <rPr>
        <sz val="9"/>
        <rFont val="Calibri"/>
        <family val="2"/>
      </rPr>
      <t xml:space="preserve">
Nova asfaltna podloga treba da ima nagib od objekta te da završni nivo bude vraćen na postojeće kote podloge.  Stavka obuhvata rušenje postojećeg betona, nabavka, transport i ugradnja tamponskog  kamenog materijala 0/60 mm u sloju prosječne debljine d=20 cm.  
Rad obuhvata razastiranje i valjanje (nabijanje do postizanja MS 80MPa) sa kontrolom zbijenosti. Kamen mora odgovarati standardima za noseće slojeve na putevima, što se mora dokazati odgovarajućim atestom.                                                                                                          </t>
    </r>
  </si>
  <si>
    <r>
      <rPr>
        <b/>
        <sz val="9"/>
        <rFont val="Calibri"/>
        <family val="2"/>
        <charset val="238"/>
      </rPr>
      <t xml:space="preserve">Nabavka i montaža kanala za linijsku odvodnju  nosivosti A15 do C250 prema BAS EN 1433. </t>
    </r>
    <r>
      <rPr>
        <sz val="9"/>
        <rFont val="Calibri"/>
        <family val="2"/>
      </rPr>
      <t xml:space="preserve">
Kanal se zbog specifičnog  V-presjeka odlikuje većom brzinom otjecanja vode i boljim efektom samočišćenja. Kanal je izrađen iz kompozitnog materijala,  građevinske visine 75 mm. Svjetla širina kanala je 100 mm, građevinska širina 138 mm, građevinska dužina 1000 mm. Rubovi kanala izvedeni iz kompozita debljine 4 mm koji služi kao dosjed za polaganje pokrovne rešetke. Kanal se izvodi polaganjem na betonsku podlogu marke B25 debljine sloja 15 cm, bočno  kanal založiti betonom. Gornji rub  rešetke se izvodi u razini 2 - 5 mm ispod kote gotove završne okolne površine. Sve sa priborom za montažu do potpune funkcionalnosti.
/U CIJENU URAČUNATI DEMONTAŽU POSTOJEĆIH LINIJSKIH REŠETKI/</t>
    </r>
  </si>
  <si>
    <r>
      <rPr>
        <b/>
        <sz val="9"/>
        <rFont val="Calibri"/>
        <family val="2"/>
        <charset val="238"/>
      </rPr>
      <t xml:space="preserve">Nabavka i izrada tačkastog slivnika Ø500mm, postavljenih na asfaltnu podlogu, sa svim potrebnim materijalom za ugradnju i svom opremom za spajanje sa korugiranim cijevima, prema projektu, nacrtima i tehničkim propisima. </t>
    </r>
    <r>
      <rPr>
        <sz val="9"/>
        <rFont val="Calibri"/>
        <family val="2"/>
      </rPr>
      <t xml:space="preserve">
U cijenu uključen i sav materijal potreban za postizanje vodonepropusnosti.                                                                                    
</t>
    </r>
  </si>
  <si>
    <r>
      <rPr>
        <b/>
        <sz val="9"/>
        <rFont val="Calibri"/>
        <family val="2"/>
        <charset val="238"/>
      </rPr>
      <t>Nabavka i ugradnja sanitarnih elemanata u toaletima. Nabavka i ugradnja konzolne WC školjke I klase bijele boje namijenjene za suhu ugradnju sa bakelitnom daskom sa poklopcem i inox vijcima, zajedno sa tipkom za ispiranje i  elementom za konzolnu WC šolju i sa ugradnim vodokotlićem.</t>
    </r>
    <r>
      <rPr>
        <sz val="9"/>
        <rFont val="Calibri"/>
        <family val="2"/>
      </rPr>
      <t xml:space="preserve"> 
(Element sadrži:
-montažni čelični okvir ∅ 40/40 sa zaštitnim premazom plave  boje
-Ugradni vodokotlić sa dvokoličinskom tehnikom ispiranja 3/6l izolovan od kondenzacije
-noge podesive po visini 0-20 cm za ugradnju u profil UW50 ili UW75
-2 ugaone lajsne za učvršćivanjene na zid
-2 šrafa sa maticama M12 koji nose konzolnu WC šolju (razmak od 18-23cm)
-univerzalni priključak vode 1/2“ SN sa ugrađenim ugaonim ventilom
-građevinsku zaštitu otvora revizije koja se postavlja bez upotrebe alata 
-zvučno izolovano učvršćenje odvoda 
-Pe podesivo po dubini na 6 različitih pozicija zidno izlivno koleno ∅ 90/90 mm
-PE prelazni komad  ∅90/110 mm 
-garnitura manžetni ∅ 90 mm
-set zvučne izolacije 
-cijev za priključak tuš WC-a
U cijenu uračunati sve građevinske radove, materijal </t>
    </r>
    <r>
      <rPr>
        <i/>
        <sz val="9"/>
        <rFont val="Calibri"/>
        <family val="2"/>
        <charset val="238"/>
      </rPr>
      <t>(gipskartonske ploče)</t>
    </r>
    <r>
      <rPr>
        <sz val="9"/>
        <rFont val="Calibri"/>
        <family val="2"/>
      </rPr>
      <t xml:space="preserve"> i pričvrsni pribor potrebne za zatvaranje ugradnog vodokotlića.</t>
    </r>
  </si>
  <si>
    <r>
      <rPr>
        <b/>
        <sz val="9"/>
        <rFont val="Calibri"/>
        <family val="2"/>
        <charset val="238"/>
      </rPr>
      <t xml:space="preserve">Nabavka i ugradnja wc šolje namijenjene osobama sa invaliditetom, zajedno sa svim potrebnim elementima, pričvrsnim priborom i svim potrebnim fazonskim komadima. </t>
    </r>
    <r>
      <rPr>
        <sz val="9"/>
        <rFont val="Calibri"/>
        <family val="2"/>
      </rPr>
      <t xml:space="preserve">
U cijenu uračunati sve potrebne radove kako bi se stavka dovela u stanje potpune funkcionalnosti. </t>
    </r>
  </si>
  <si>
    <r>
      <t xml:space="preserve">Demontaža kompletne postojeće obloge fasadnog zida od trapeznog lima - </t>
    </r>
    <r>
      <rPr>
        <b/>
        <i/>
        <sz val="9"/>
        <rFont val="Calibri"/>
        <family val="2"/>
        <charset val="238"/>
      </rPr>
      <t xml:space="preserve"> HALA (SJEVEROISTOČNA I JUGOZAPADNA FASADA)</t>
    </r>
    <r>
      <rPr>
        <b/>
        <sz val="9"/>
        <rFont val="Calibri"/>
        <family val="2"/>
      </rPr>
      <t xml:space="preserve">, te nabavka materijala, izrada, doprema na gradilište i postavljanje novih zidnih izolacionih sendvič panela debljine d=100mm na dijelovima fasade objekta - </t>
    </r>
    <r>
      <rPr>
        <b/>
        <i/>
        <sz val="9"/>
        <rFont val="Calibri"/>
        <family val="2"/>
        <charset val="238"/>
      </rPr>
      <t>HALA</t>
    </r>
    <r>
      <rPr>
        <b/>
        <sz val="9"/>
        <rFont val="Calibri"/>
        <family val="2"/>
      </rPr>
      <t xml:space="preserve"> </t>
    </r>
    <r>
      <rPr>
        <b/>
        <i/>
        <sz val="9"/>
        <rFont val="Calibri"/>
        <family val="2"/>
        <charset val="238"/>
      </rPr>
      <t xml:space="preserve">(zid iznad gornje ivice prozora i vrata do krovnog lima - sjeveroistočna i jugozapadna fasada).
</t>
    </r>
    <r>
      <rPr>
        <sz val="9"/>
        <rFont val="Calibri"/>
        <family val="2"/>
        <charset val="238"/>
      </rPr>
      <t xml:space="preserve">
Jediničnom cijenom obuhvatiti potrebnu skelu. 
Fasadni zid koji se postavlja je izrađen od sendvič panela termoizoliranih poliuretanskom pjenom (PUR) debljine d=100 mm, obostrano obložene čeličnim pocinkovanim plastificiranim limom debljine d=0,7 mm sa vanjskim zaštitnim plastificirajućim slojem.
</t>
    </r>
    <r>
      <rPr>
        <i/>
        <u/>
        <sz val="9"/>
        <rFont val="Calibri"/>
        <family val="2"/>
        <charset val="238"/>
      </rPr>
      <t>Koeficijent prolaza toplote zidnog izolacionog panela Umax=0,22 W/m2K.</t>
    </r>
    <r>
      <rPr>
        <sz val="9"/>
        <rFont val="Calibri"/>
        <family val="2"/>
        <charset val="238"/>
      </rPr>
      <t xml:space="preserve"> 
Stavka obuhvata izradu potrebne konstrukcije koja će se pričvrstiti na postojeću primarnu rešetkastu konstrukciju hale, kako bi se omogućila montaža sendvič panela. Sendvič paneli se postavljaju vertikalno, visina cca 310 - 330cm, dok je širinu potrebno odrediti na licu mjesta u dogovoru sa Nadzornim organom, a sve u svrhu osiguranja stabilnosti kao i ujednačenosti širine panela po cijeloj dužini fasade.
Novi zidni sendvič paneli se izrađuju sa skrivenim samourezujućim vijkom sa podlošcima i EPDM dihtungom, te pločicom za raspodjelu opterećenja, zaštitnom i brtvenom termo-ekspandiranom trakom na spoju između dva panela kako bi se povećao stepen zaptivenosti i spriječio prelazak vazduha iz unutrašnjosti prema vani i obrnuto.
</t>
    </r>
  </si>
  <si>
    <r>
      <rPr>
        <sz val="9"/>
        <rFont val="Calibri"/>
        <family val="2"/>
        <charset val="238"/>
      </rPr>
      <t xml:space="preserve">Radi dodatnog poboljšanja termičkih karakteristika profila u komore ugraditi profile od XPS -a (ekstrudirani polistiren - ʎ=0.035 W/m2K).
ALU profil sa termičkim mostom sastoji se od dvije odvojene komore spojene iznutra EPDM (poliamid) koji stvara termo most. Termo most sprječava kondeziranje na prozoru iznutra pri većim temperaturnim razlikama.    </t>
    </r>
    <r>
      <rPr>
        <b/>
        <sz val="9"/>
        <rFont val="Calibri"/>
        <family val="2"/>
        <charset val="238"/>
      </rPr>
      <t xml:space="preserve">                                                                                                      
</t>
    </r>
    <r>
      <rPr>
        <i/>
        <u/>
        <sz val="9"/>
        <rFont val="Calibri"/>
        <family val="2"/>
        <charset val="238"/>
      </rPr>
      <t>Koeficijente prolaza toplote kompletne pozicije prozora računski dokazati uz dostavu izvještaja o ispitivanju koeficijenata provodljivosti za pojedinačne elemente od strane ovlaštene institucije.</t>
    </r>
  </si>
  <si>
    <r>
      <rPr>
        <b/>
        <sz val="9"/>
        <rFont val="Calibri"/>
        <family val="2"/>
        <charset val="238"/>
      </rPr>
      <t xml:space="preserve">Pregradni zid od standardnih gipskartonskih ploča sa obje strane zida i vatrootpornih gipskartonskih ploča do visine 1,5m na jednom zidu - </t>
    </r>
    <r>
      <rPr>
        <b/>
        <i/>
        <sz val="9"/>
        <rFont val="Calibri"/>
        <family val="2"/>
        <charset val="238"/>
      </rPr>
      <t xml:space="preserve">na mjestu prethodno demontiranog postojećeg zida od termopanela - između laboratorijskog prostora na jednoj strani i izložbenog i prostora za naučno istraživanje na drugoj strani, te između izložbenog prostora i prostora za naučno istraživanje se postavlja novi zid (pogledati na crtežu Novoprojektovano stanje - prizemlje)
</t>
    </r>
    <r>
      <rPr>
        <u/>
        <sz val="9"/>
        <rFont val="Calibri"/>
        <family val="2"/>
        <charset val="238"/>
      </rPr>
      <t>Sistem pregradnog zida od gipsa sastoji se od sljedećih slojeva</t>
    </r>
    <r>
      <rPr>
        <sz val="9"/>
        <rFont val="Calibri"/>
        <family val="2"/>
        <charset val="238"/>
      </rPr>
      <t xml:space="preserve">:
- Obloga: standardni/vatrootporni gipsani paneli/ploče debljine d=2x12,5mm;
- Jednostruka metalna podkonstrukcija - kutijasti profili CW 100x50x0,6 mm sa ispunom - (ispuna uključuje zvučnu izolaciju (MW) od 50 mm + vazduh 50 mm);
- Obloga: standardni /vatrootporni gipsani paneli/ploče debljine d=2x12,5mm.
</t>
    </r>
    <r>
      <rPr>
        <b/>
        <i/>
        <sz val="9"/>
        <rFont val="Calibri"/>
        <family val="2"/>
        <charset val="238"/>
      </rPr>
      <t xml:space="preserve">NAPOMENA: </t>
    </r>
    <r>
      <rPr>
        <b/>
        <i/>
        <u/>
        <sz val="9"/>
        <rFont val="Calibri"/>
        <family val="2"/>
        <charset val="238"/>
      </rPr>
      <t xml:space="preserve">Za pregradni zid između laboratorijskog prostora na jednoj strani i izložbenog i prostora za naučno istraživanje na drugoj strani tj. novopostavljenom pregradnom zidu širine d=15,0cm u ZONI 2 do visine 1,5m potrebno koristiti vatrootporne ploče - JEDAN ZID
</t>
    </r>
    <r>
      <rPr>
        <i/>
        <u/>
        <sz val="9"/>
        <rFont val="Calibri"/>
        <family val="2"/>
        <charset val="238"/>
      </rPr>
      <t>Klasa vatrootpornosti za zid od standardih gipskartonskih ploča je EI30, dok je za zid sa vatrootpornim gipskartonskim pločama EI90.</t>
    </r>
    <r>
      <rPr>
        <sz val="9"/>
        <rFont val="Calibri"/>
        <family val="2"/>
        <charset val="238"/>
      </rPr>
      <t xml:space="preserve">
</t>
    </r>
    <r>
      <rPr>
        <i/>
        <u/>
        <sz val="9"/>
        <rFont val="Calibri"/>
        <family val="2"/>
        <charset val="238"/>
      </rPr>
      <t>Vrijednost prigušenja zvuka zida  - Rwmin=65 dB.</t>
    </r>
  </si>
  <si>
    <r>
      <rPr>
        <b/>
        <sz val="9"/>
        <rFont val="Calibri"/>
        <family val="2"/>
        <charset val="238"/>
      </rPr>
      <t>Pregradni zid sa impregniranim gipskartonskim pločama (</t>
    </r>
    <r>
      <rPr>
        <b/>
        <i/>
        <sz val="9"/>
        <rFont val="Calibri"/>
        <family val="2"/>
        <charset val="238"/>
      </rPr>
      <t>vlagootporne ploče</t>
    </r>
    <r>
      <rPr>
        <b/>
        <sz val="9"/>
        <rFont val="Calibri"/>
        <family val="2"/>
        <charset val="238"/>
      </rPr>
      <t>) sa jedne strane zida (</t>
    </r>
    <r>
      <rPr>
        <b/>
        <i/>
        <sz val="9"/>
        <rFont val="Calibri"/>
        <family val="2"/>
        <charset val="238"/>
      </rPr>
      <t>prema sanitarijama</t>
    </r>
    <r>
      <rPr>
        <b/>
        <sz val="9"/>
        <rFont val="Calibri"/>
        <family val="2"/>
        <charset val="238"/>
      </rPr>
      <t xml:space="preserve">) i standardnim gipskartonim pločama sa druge strane zida - </t>
    </r>
    <r>
      <rPr>
        <b/>
        <i/>
        <sz val="9"/>
        <rFont val="Calibri"/>
        <family val="2"/>
        <charset val="238"/>
      </rPr>
      <t>novoprojektovani zidovi prema izložbenom prostoru i ostavi (do izložbenog prostora) (pogledati na crtežu Novoprojektovano stanje - prizemlje)</t>
    </r>
    <r>
      <rPr>
        <b/>
        <sz val="9"/>
        <rFont val="Calibri"/>
        <family val="2"/>
        <charset val="238"/>
      </rPr>
      <t xml:space="preserve">
Novoprojektovane zidove WC-a i ostave (do izložbenog prostora).</t>
    </r>
    <r>
      <rPr>
        <b/>
        <i/>
        <sz val="9"/>
        <rFont val="Calibri"/>
        <family val="2"/>
        <charset val="238"/>
      </rPr>
      <t xml:space="preserve">
</t>
    </r>
    <r>
      <rPr>
        <u/>
        <sz val="9"/>
        <rFont val="Calibri"/>
        <family val="2"/>
        <charset val="238"/>
      </rPr>
      <t xml:space="preserve">Sistem pregradnog zida od gipsa sastoji se od sljedećih slojeva:
</t>
    </r>
    <r>
      <rPr>
        <sz val="9"/>
        <rFont val="Calibri"/>
        <family val="2"/>
        <charset val="238"/>
      </rPr>
      <t xml:space="preserve">- Obloga: vlagootporni gipsani paneli/ploče debljine d=2x12,5mm;
- parna brana (u sanitarnim čvorovima)
- Jednostruka metalna podkonstrukcija - kutijasti profili CW 100x50x0,6 mm sa ispunom - (ispuna uključuje zvučnu izolaciju (MW) od 50 mm + vazduh 50 mm);
- Obloga: standardni gipsani paneli/ploče debljine d=2x12,5mm.
</t>
    </r>
    <r>
      <rPr>
        <b/>
        <i/>
        <u/>
        <sz val="9"/>
        <rFont val="Calibri"/>
        <family val="2"/>
        <charset val="238"/>
      </rPr>
      <t xml:space="preserve">
</t>
    </r>
    <r>
      <rPr>
        <i/>
        <u/>
        <sz val="9"/>
        <rFont val="Calibri"/>
        <family val="2"/>
        <charset val="238"/>
      </rPr>
      <t>Klasa vatrootpornosti za zid od standardih i vlagootpornih gipskartonskih ploča je EI30.</t>
    </r>
    <r>
      <rPr>
        <sz val="9"/>
        <rFont val="Calibri"/>
        <family val="2"/>
        <charset val="238"/>
      </rPr>
      <t xml:space="preserve">
</t>
    </r>
    <r>
      <rPr>
        <i/>
        <u/>
        <sz val="9"/>
        <rFont val="Calibri"/>
        <family val="2"/>
        <charset val="238"/>
      </rPr>
      <t>Vrijednost prigušenja zvuka zida  - Rwmin=65 dB.</t>
    </r>
    <r>
      <rPr>
        <sz val="9"/>
        <rFont val="Calibri"/>
        <family val="2"/>
        <charset val="238"/>
      </rPr>
      <t xml:space="preserve">
</t>
    </r>
    <r>
      <rPr>
        <i/>
        <sz val="9"/>
        <rFont val="Calibri"/>
        <family val="2"/>
        <charset val="238"/>
      </rPr>
      <t>NAPOMENA: Sa jedne strane zida (u sanitarijama) se postavljaju keramičke pločice koje su obračunate posebnom stavkom.</t>
    </r>
  </si>
  <si>
    <r>
      <rPr>
        <b/>
        <sz val="9"/>
        <rFont val="Calibri"/>
        <family val="2"/>
        <charset val="238"/>
      </rPr>
      <t>Pregradni zid sa impregniranim gipskartonskim pločama (</t>
    </r>
    <r>
      <rPr>
        <b/>
        <i/>
        <sz val="9"/>
        <rFont val="Calibri"/>
        <family val="2"/>
        <charset val="238"/>
      </rPr>
      <t>vlagootporne ploče</t>
    </r>
    <r>
      <rPr>
        <b/>
        <sz val="9"/>
        <rFont val="Calibri"/>
        <family val="2"/>
        <charset val="238"/>
      </rPr>
      <t xml:space="preserve">) sa obje strane zida -  </t>
    </r>
    <r>
      <rPr>
        <b/>
        <i/>
        <sz val="9"/>
        <rFont val="Calibri"/>
        <family val="2"/>
        <charset val="238"/>
      </rPr>
      <t>novoprojektovani</t>
    </r>
    <r>
      <rPr>
        <b/>
        <sz val="9"/>
        <rFont val="Calibri"/>
        <family val="2"/>
        <charset val="238"/>
      </rPr>
      <t xml:space="preserve"> </t>
    </r>
    <r>
      <rPr>
        <b/>
        <i/>
        <sz val="9"/>
        <rFont val="Calibri"/>
        <family val="2"/>
        <charset val="238"/>
      </rPr>
      <t xml:space="preserve">zid između muškog i ženskog WC-a do sale za sastanke (pogledati na crtežu Novoprojektovano stanje - prizemlje)
</t>
    </r>
    <r>
      <rPr>
        <u/>
        <sz val="9"/>
        <rFont val="Calibri"/>
        <family val="2"/>
        <charset val="238"/>
      </rPr>
      <t xml:space="preserve">Sistem pregradnog zida od gipsa sastoji se od sljedećih slojeva:
</t>
    </r>
    <r>
      <rPr>
        <sz val="9"/>
        <rFont val="Calibri"/>
        <family val="2"/>
        <charset val="238"/>
      </rPr>
      <t xml:space="preserve">- Obloga: vlagootporni gipsani paneli/ploče debljine d=2x12,5mm;
- parna brana
- Jednostruka metalna podkonstrukcija - kutijasti profili CW 100x50x0,6 mm sa ispunom - (ispuna uključuje zvučnu izolaciju (MW) od 50 mm + vazduh 50 mm);
- parna brana
- Obloga: vlagootporni gipsani paneli/ploče debljine d=2x12,5mm.
</t>
    </r>
    <r>
      <rPr>
        <b/>
        <i/>
        <u/>
        <sz val="9"/>
        <rFont val="Calibri"/>
        <family val="2"/>
        <charset val="238"/>
      </rPr>
      <t xml:space="preserve">
</t>
    </r>
    <r>
      <rPr>
        <i/>
        <u/>
        <sz val="9"/>
        <rFont val="Calibri"/>
        <family val="2"/>
        <charset val="238"/>
      </rPr>
      <t>Klasa vatrootpornosti za zid od vlagootpornih gipskartonskih ploča je EI30.</t>
    </r>
    <r>
      <rPr>
        <sz val="9"/>
        <rFont val="Calibri"/>
        <family val="2"/>
        <charset val="238"/>
      </rPr>
      <t xml:space="preserve">
</t>
    </r>
    <r>
      <rPr>
        <i/>
        <u/>
        <sz val="9"/>
        <rFont val="Calibri"/>
        <family val="2"/>
        <charset val="238"/>
      </rPr>
      <t>Vrijednost prigušenja zvuka zida  - Rwmin=65 dB.</t>
    </r>
    <r>
      <rPr>
        <sz val="9"/>
        <rFont val="Calibri"/>
        <family val="2"/>
        <charset val="238"/>
      </rPr>
      <t xml:space="preserve">
</t>
    </r>
    <r>
      <rPr>
        <i/>
        <sz val="9"/>
        <rFont val="Calibri"/>
        <family val="2"/>
        <charset val="238"/>
      </rPr>
      <t>NAPOMENA: Sa obje strane zida se postavljaju keramičke pločice koje su obračunate posebnom stavkom.</t>
    </r>
  </si>
  <si>
    <r>
      <rPr>
        <i/>
        <sz val="9"/>
        <rFont val="Calibri"/>
        <family val="2"/>
        <charset val="238"/>
      </rPr>
      <t xml:space="preserve">NAPOMENA: </t>
    </r>
    <r>
      <rPr>
        <i/>
        <u/>
        <sz val="9"/>
        <rFont val="Calibri"/>
        <family val="2"/>
        <charset val="238"/>
      </rPr>
      <t>Koristiti materijal jednog proizvođača za izradu sistema pregradnog zida.</t>
    </r>
    <r>
      <rPr>
        <sz val="9"/>
        <rFont val="Calibri"/>
        <family val="2"/>
        <charset val="238"/>
      </rPr>
      <t xml:space="preserve">
Prije postavljanja pregradnih zidova od gipsa potrebno je izvršiti pripremu podloge koja obuhvata sav potreban rad i materijal i dovođenje  površina u adekvatno stanje, tako da one budu očišćene i suhe kao i sve druge neophodne radove za nesmetano postavljanje pregradnih zidova.
Zbog posebnih zahtjeva zvučne zaštite estrih se ispod pregradnog zida mora presjeći kako bi dilatacijski razmak spriječio horizontalni prijenos vibracija između prostorija. Podni profil podložen mekom izolirajućom trakom prekriva razmak, ali se postavlja tako da mu osa bude izvan dilatacije kako bi se ugradili tiplovi i uvrnuli vijci. Ovaj razmak mora biti čist, bez prašine ili malterskih otpadaka.</t>
    </r>
    <r>
      <rPr>
        <u/>
        <sz val="9"/>
        <rFont val="Calibri"/>
        <family val="2"/>
        <charset val="238"/>
      </rPr>
      <t xml:space="preserve">
Pregradne zidove uraditi prema sljedećem opisu:</t>
    </r>
    <r>
      <rPr>
        <sz val="9"/>
        <rFont val="Calibri"/>
        <family val="2"/>
        <charset val="238"/>
      </rPr>
      <t xml:space="preserve">
Tačno i precizno izmjeriti pomoću laserskog metra i obilježiti gdje će se postavljati pregradni zidovi od gipsa.
Zidovi se montiraju na pod od armiranog betona do novopostavljenog spuštenog stropa (cca 5,0 m) - prema crtežu/projektu.
Zidovi WC-a i ostave se montiraju na pod od armiranog betona i visine su 4 m - prema crtežu/projektu. 
</t>
    </r>
  </si>
  <si>
    <r>
      <t xml:space="preserve">Kako bi se poboljšala zvučna izolacija/zaštita, na svim UW i CW profilima, u kontaktu sa podom, stropom ili bočnim zidovima postaviti pokrivnu zaptivnu traku debljine d=2 mm, a potom se UW profili pričvršćuju  pomoću vijaka sa plastičnim tiplom 6/40mm za pod/strop. Vertikalni zidni profili CW 100 se umetnu između UW profila na međusobnom rastojanju od 40-60 cm (utvrditi u dogovoru sa Nadzornim organom), potom se pričvršćuju ploče od gipsa sa jedne strane profila.
Gipskartonske ploče pričvrstiti za CW profile prema uputstvima proizvođača pripadajućeg sistema i to: Prvu ploču pričvrstiti vijcima TN 25, dok se druga ploča pričvršćava vijcima TN 35. 
Prazan prostor između ploča služi za provođenje instalacija i ispunjava se mineralnom vunom.
Za zaštitu od požara, toplotnu i zvučnu izolaciju koristiti mineralnu vunu debljine d=5 cm. 
Za elektro radove koriste se dozne pripadajućeg sistema. Spoljni uglovi se štite aluminijumskom ugaonom zaštitnom šinom ili Alux trakom. 
Potom se zid zatvara sa dvije gipskartonske ploče, na isti način kao i druga strana.
Spojevi ploča se zatim ispunjavaju, bandažiraju u minimalno dva sloja i ojačavaju spojnom trakom u drugom sloju. </t>
    </r>
    <r>
      <rPr>
        <i/>
        <sz val="9"/>
        <rFont val="Calibri"/>
        <family val="2"/>
        <charset val="238"/>
      </rPr>
      <t>(Gletovanje, brušenje i krečenje obrađeno u posebnoj stavci)</t>
    </r>
    <r>
      <rPr>
        <sz val="9"/>
        <rFont val="Calibri"/>
        <family val="2"/>
      </rPr>
      <t xml:space="preserve">
</t>
    </r>
  </si>
  <si>
    <r>
      <rPr>
        <b/>
        <sz val="9"/>
        <rFont val="Calibri"/>
        <family val="2"/>
        <charset val="238"/>
      </rPr>
      <t xml:space="preserve">Pregradni zid od standardnih gipskartonskih ploča sa obje strane zida - </t>
    </r>
    <r>
      <rPr>
        <b/>
        <i/>
        <sz val="9"/>
        <rFont val="Calibri"/>
        <family val="2"/>
        <charset val="238"/>
      </rPr>
      <t xml:space="preserve">novoprojektovani zidovi sale za sastanke - ZONA 2 (tačnu poziciju zidova pogledati na crtežu - Novoprojektovano stanje prizemlje)
</t>
    </r>
    <r>
      <rPr>
        <u/>
        <sz val="9"/>
        <rFont val="Calibri"/>
        <family val="2"/>
        <charset val="238"/>
      </rPr>
      <t>Sistem pregradnog zida od gipsa sastoji se od sljedećih slojeva</t>
    </r>
    <r>
      <rPr>
        <sz val="9"/>
        <rFont val="Calibri"/>
        <family val="2"/>
        <charset val="238"/>
      </rPr>
      <t xml:space="preserve">:
- Obloga: standardni gipsani paneli/ploče debljine d=2x12,5mm;
- Jednostruka metalna podkonstrukcija - kutijasti profili CW 50x50x0,6 mm sa ispunom - (ispuna uključuje zvučnu izolaciju MW od 50mm);
- Obloga: standardni gipsani paneli/ploče debljine d=2x12,5mm.
</t>
    </r>
    <r>
      <rPr>
        <i/>
        <u/>
        <sz val="9"/>
        <rFont val="Calibri"/>
        <family val="2"/>
        <charset val="238"/>
      </rPr>
      <t>Klasa vatrootpornosti za zid od standardih gipskartonskih ploča je EI30.</t>
    </r>
    <r>
      <rPr>
        <sz val="9"/>
        <rFont val="Calibri"/>
        <family val="2"/>
        <charset val="238"/>
      </rPr>
      <t xml:space="preserve">
</t>
    </r>
    <r>
      <rPr>
        <i/>
        <u/>
        <sz val="9"/>
        <rFont val="Calibri"/>
        <family val="2"/>
        <charset val="238"/>
      </rPr>
      <t>Vrijednost prigušenja zvuka zida  - Rwmin=65 dB.</t>
    </r>
  </si>
  <si>
    <r>
      <rPr>
        <b/>
        <sz val="9"/>
        <rFont val="Calibri"/>
        <family val="2"/>
        <charset val="238"/>
      </rPr>
      <t>Pregradni zid sa impregniranim gipskartonskim pločama (</t>
    </r>
    <r>
      <rPr>
        <b/>
        <i/>
        <sz val="9"/>
        <rFont val="Calibri"/>
        <family val="2"/>
        <charset val="238"/>
      </rPr>
      <t>vlagootporne ploče</t>
    </r>
    <r>
      <rPr>
        <b/>
        <sz val="9"/>
        <rFont val="Calibri"/>
        <family val="2"/>
        <charset val="238"/>
      </rPr>
      <t>) sa jedne strane zida (</t>
    </r>
    <r>
      <rPr>
        <b/>
        <i/>
        <sz val="9"/>
        <rFont val="Calibri"/>
        <family val="2"/>
        <charset val="238"/>
      </rPr>
      <t>prema sanitarijama</t>
    </r>
    <r>
      <rPr>
        <b/>
        <sz val="9"/>
        <rFont val="Calibri"/>
        <family val="2"/>
        <charset val="238"/>
      </rPr>
      <t xml:space="preserve">) i standardnim gipskartonim pločama sa druge strane zida - </t>
    </r>
    <r>
      <rPr>
        <b/>
        <i/>
        <sz val="9"/>
        <rFont val="Calibri"/>
        <family val="2"/>
        <charset val="238"/>
      </rPr>
      <t>novoprojektovani zidovi prema prostoru za laboratorijske vježbe. (pogledati na crtežu Novoprojektovano stanje - prizemlje)</t>
    </r>
    <r>
      <rPr>
        <b/>
        <sz val="9"/>
        <rFont val="Calibri"/>
        <family val="2"/>
        <charset val="238"/>
      </rPr>
      <t xml:space="preserve">
</t>
    </r>
    <r>
      <rPr>
        <b/>
        <i/>
        <sz val="9"/>
        <rFont val="Calibri"/>
        <family val="2"/>
        <charset val="238"/>
      </rPr>
      <t xml:space="preserve">
</t>
    </r>
    <r>
      <rPr>
        <u/>
        <sz val="9"/>
        <rFont val="Calibri"/>
        <family val="2"/>
        <charset val="238"/>
      </rPr>
      <t xml:space="preserve">Sistem pregradnog zida od gipsa sastoji se od sljedećih slojeva:
</t>
    </r>
    <r>
      <rPr>
        <sz val="9"/>
        <rFont val="Calibri"/>
        <family val="2"/>
        <charset val="238"/>
      </rPr>
      <t xml:space="preserve">- Obloga: vlagootporni gipsani paneli/ploče debljine d=2x12,5mm;
- parna brana (u sanitarnim čvorovima)
- Jednostruka metalna podkonstrukcija - kutijasti profili CW 50x50x0,6 mm sa ispunom - (ispuna uključuje zvučnu izolaciju MW od 50mm);
- Obloga: standardni gipsani paneli/ploče debljine d=2x12,5mm.
</t>
    </r>
    <r>
      <rPr>
        <b/>
        <i/>
        <u/>
        <sz val="9"/>
        <rFont val="Calibri"/>
        <family val="2"/>
        <charset val="238"/>
      </rPr>
      <t xml:space="preserve">
</t>
    </r>
    <r>
      <rPr>
        <i/>
        <u/>
        <sz val="9"/>
        <rFont val="Calibri"/>
        <family val="2"/>
        <charset val="238"/>
      </rPr>
      <t>Klasa vatrootpornosti za zid od standardih i vlagootpornih gipskartonskih ploča je EI30.</t>
    </r>
    <r>
      <rPr>
        <sz val="9"/>
        <rFont val="Calibri"/>
        <family val="2"/>
        <charset val="238"/>
      </rPr>
      <t xml:space="preserve">
</t>
    </r>
    <r>
      <rPr>
        <i/>
        <u/>
        <sz val="9"/>
        <rFont val="Calibri"/>
        <family val="2"/>
        <charset val="238"/>
      </rPr>
      <t>Vrijednost prigušenja zvuka zida  - Rwmin=65 dB.</t>
    </r>
    <r>
      <rPr>
        <sz val="9"/>
        <rFont val="Calibri"/>
        <family val="2"/>
        <charset val="238"/>
      </rPr>
      <t xml:space="preserve">
</t>
    </r>
    <r>
      <rPr>
        <i/>
        <sz val="9"/>
        <rFont val="Calibri"/>
        <family val="2"/>
        <charset val="238"/>
      </rPr>
      <t>NAPOMENA: Sa jedne strane zida (u sanitarijama) se postavljaju keramičke pločice koje su obračunate posebnom stavkom.</t>
    </r>
  </si>
  <si>
    <r>
      <rPr>
        <b/>
        <sz val="9"/>
        <rFont val="Calibri"/>
        <family val="2"/>
        <charset val="238"/>
      </rPr>
      <t>Pregradni zid sa impregniranim gipskartonskim pločama (</t>
    </r>
    <r>
      <rPr>
        <b/>
        <i/>
        <sz val="9"/>
        <rFont val="Calibri"/>
        <family val="2"/>
        <charset val="238"/>
      </rPr>
      <t>vlagootporne ploče</t>
    </r>
    <r>
      <rPr>
        <b/>
        <sz val="9"/>
        <rFont val="Calibri"/>
        <family val="2"/>
        <charset val="238"/>
      </rPr>
      <t xml:space="preserve">) sa obje strane zida -  </t>
    </r>
    <r>
      <rPr>
        <b/>
        <i/>
        <sz val="9"/>
        <rFont val="Calibri"/>
        <family val="2"/>
        <charset val="238"/>
      </rPr>
      <t xml:space="preserve">zid između muškog, ženskog i WC-a za invalide pored izložbenog prostora i zidovi kabina u WC-u pored sale sa sastanke. (pogledati na crtežu Novoprojektovano stanje - prizemlje)
</t>
    </r>
    <r>
      <rPr>
        <u/>
        <sz val="9"/>
        <rFont val="Calibri"/>
        <family val="2"/>
        <charset val="238"/>
      </rPr>
      <t xml:space="preserve">Sistem pregradnog zida od gipsa sastoji se od sljedećih slojeva:
</t>
    </r>
    <r>
      <rPr>
        <sz val="9"/>
        <rFont val="Calibri"/>
        <family val="2"/>
        <charset val="238"/>
      </rPr>
      <t xml:space="preserve">- Obloga: vlagootporni gipsani paneli/ploče debljine d=2x12,5mm;
- parna brana
- Jednostruka metalna podkonstrukcija - kutijasti profili CW 50x50x0,6 mm sa ispunom - (ispuna uključuje zvučnu izolaciju MW od 50mm);
- parna brana
- Obloga: vlagootporni gipsani paneli/ploče debljine d=2x12,5mm.
</t>
    </r>
    <r>
      <rPr>
        <b/>
        <i/>
        <u/>
        <sz val="9"/>
        <rFont val="Calibri"/>
        <family val="2"/>
        <charset val="238"/>
      </rPr>
      <t xml:space="preserve">
</t>
    </r>
    <r>
      <rPr>
        <i/>
        <u/>
        <sz val="9"/>
        <rFont val="Calibri"/>
        <family val="2"/>
        <charset val="238"/>
      </rPr>
      <t>Klasa vatrootpornosti za zid od vlagootpornih gipskartonskih ploča je EI30.</t>
    </r>
    <r>
      <rPr>
        <sz val="9"/>
        <rFont val="Calibri"/>
        <family val="2"/>
        <charset val="238"/>
      </rPr>
      <t xml:space="preserve">
</t>
    </r>
    <r>
      <rPr>
        <i/>
        <u/>
        <sz val="9"/>
        <rFont val="Calibri"/>
        <family val="2"/>
        <charset val="238"/>
      </rPr>
      <t>Vrijednost prigušenja zvuka zida  - Rwmin=65 dB.</t>
    </r>
    <r>
      <rPr>
        <sz val="9"/>
        <rFont val="Calibri"/>
        <family val="2"/>
        <charset val="238"/>
      </rPr>
      <t xml:space="preserve">
</t>
    </r>
    <r>
      <rPr>
        <i/>
        <sz val="9"/>
        <rFont val="Calibri"/>
        <family val="2"/>
        <charset val="238"/>
      </rPr>
      <t>NAPOMENA: Sa obje strane zida se postavljaju keramičke pločice koje su obračunate posebnom stavkom.</t>
    </r>
  </si>
  <si>
    <r>
      <rPr>
        <b/>
        <sz val="9"/>
        <rFont val="Calibri"/>
        <family val="2"/>
        <charset val="238"/>
      </rPr>
      <t xml:space="preserve">Nabavka materijala i montaža tipskih pregradnih zidova od gips kartona ukupne debljine d=12,5 cm za novoprojektovane zidove WC-a </t>
    </r>
    <r>
      <rPr>
        <b/>
        <i/>
        <sz val="9"/>
        <rFont val="Calibri"/>
        <family val="2"/>
        <charset val="238"/>
      </rPr>
      <t xml:space="preserve"> (tačnu poziciju zidova pogledati na crtežu - novoprojektovano stanje prizemlje)
NAPOMENA:</t>
    </r>
    <r>
      <rPr>
        <b/>
        <i/>
        <u/>
        <sz val="9"/>
        <rFont val="Calibri"/>
        <family val="2"/>
        <charset val="238"/>
      </rPr>
      <t xml:space="preserve"> Za pregradne zidove WC-a koristiti vlagootporne gipskartonske ploče sa obje strane.</t>
    </r>
    <r>
      <rPr>
        <sz val="9"/>
        <rFont val="Calibri"/>
        <family val="2"/>
      </rPr>
      <t xml:space="preserve">
</t>
    </r>
    <r>
      <rPr>
        <u/>
        <sz val="9"/>
        <rFont val="Calibri"/>
        <family val="2"/>
        <charset val="238"/>
      </rPr>
      <t xml:space="preserve">
Sistem pregradnog zida od gipsa sastoji se od sljedećih slojeva:
</t>
    </r>
    <r>
      <rPr>
        <sz val="9"/>
        <rFont val="Calibri"/>
        <family val="2"/>
      </rPr>
      <t xml:space="preserve">
- Obloga: vlagootporni gipsani paneli/ploče debljine d=2x12,5mm;
- parna brana
- Jednostruka metalna podkonstrukcija - kutijasti profili CW 75x50x0,6 mm sa ispunom - (ispuna uključuje zvučnu izolaciju MW od 50mm + vazduh 25mm);
- parna brana
- Obloga: vlagootporni gipsani paneli/ploče debljine d=2x12,5mm.
Materijal ispune: </t>
    </r>
    <r>
      <rPr>
        <i/>
        <u/>
        <sz val="9"/>
        <rFont val="Calibri"/>
        <family val="2"/>
        <charset val="238"/>
      </rPr>
      <t>Mineralna vuna sa maksimalnim koeficijentom toplotne vodljivosti λD=0,035(W/mK).</t>
    </r>
    <r>
      <rPr>
        <i/>
        <sz val="9"/>
        <rFont val="Calibri"/>
        <family val="2"/>
        <charset val="238"/>
      </rPr>
      <t xml:space="preserve">
</t>
    </r>
    <r>
      <rPr>
        <i/>
        <u/>
        <sz val="9"/>
        <rFont val="Calibri"/>
        <family val="2"/>
        <charset val="238"/>
      </rPr>
      <t>Vrijednost prigušenja zvuka zida  - Rwmin=65 dB</t>
    </r>
    <r>
      <rPr>
        <i/>
        <sz val="9"/>
        <rFont val="Calibri"/>
        <family val="2"/>
        <charset val="238"/>
      </rPr>
      <t xml:space="preserve">.
NAPOMENA: Sa obje strane zida se postavljaju keramičke pločice koje su obračunate posebnom stavkom.
NAPOMENA: </t>
    </r>
    <r>
      <rPr>
        <i/>
        <u/>
        <sz val="9"/>
        <rFont val="Calibri"/>
        <family val="2"/>
        <charset val="238"/>
      </rPr>
      <t>Predviditi otvore u pregradnim zidovima prema datim nacrtima, te koristiti profile sa ojačanjima pripadajućeg sistema za izradu otvora.</t>
    </r>
    <r>
      <rPr>
        <b/>
        <u/>
        <sz val="9"/>
        <rFont val="Calibri"/>
        <family val="2"/>
        <charset val="238"/>
      </rPr>
      <t xml:space="preserve">
</t>
    </r>
    <r>
      <rPr>
        <sz val="9"/>
        <rFont val="Calibri"/>
        <family val="2"/>
      </rPr>
      <t xml:space="preserve">
</t>
    </r>
  </si>
  <si>
    <r>
      <rPr>
        <b/>
        <sz val="9"/>
        <rFont val="Calibri"/>
        <family val="2"/>
        <charset val="238"/>
      </rPr>
      <t xml:space="preserve">Nabavka materijala i izrada poda u HALI - ZONA 2 </t>
    </r>
    <r>
      <rPr>
        <b/>
        <i/>
        <sz val="9"/>
        <rFont val="Calibri"/>
        <family val="2"/>
        <charset val="238"/>
      </rPr>
      <t>(pod na crtežu označen kao P2)</t>
    </r>
    <r>
      <rPr>
        <b/>
        <sz val="9"/>
        <rFont val="Calibri"/>
        <family val="2"/>
        <charset val="238"/>
      </rPr>
      <t xml:space="preserve"> i ZONA 3 ispod platforme  </t>
    </r>
    <r>
      <rPr>
        <b/>
        <i/>
        <sz val="9"/>
        <rFont val="Calibri"/>
        <family val="2"/>
        <charset val="238"/>
      </rPr>
      <t xml:space="preserve">(pod je na crtežu označen kao P2) 
</t>
    </r>
    <r>
      <rPr>
        <sz val="9"/>
        <rFont val="Calibri"/>
        <family val="2"/>
        <charset val="238"/>
      </rPr>
      <t xml:space="preserve">
Pod se sastoji od slijedećih slojeva:
- </t>
    </r>
    <r>
      <rPr>
        <b/>
        <sz val="9"/>
        <rFont val="Calibri"/>
        <family val="2"/>
        <charset val="238"/>
      </rPr>
      <t xml:space="preserve">Čisti betonski pod 6,0 cm
- Parna brana i termoizolacija XPS 7,0 cm
</t>
    </r>
    <r>
      <rPr>
        <sz val="9"/>
        <rFont val="Calibri"/>
        <family val="2"/>
        <charset val="238"/>
      </rPr>
      <t xml:space="preserve">- </t>
    </r>
    <r>
      <rPr>
        <i/>
        <sz val="9"/>
        <rFont val="Calibri"/>
        <family val="2"/>
        <charset val="238"/>
      </rPr>
      <t>AB ploča 15,0 cm</t>
    </r>
    <r>
      <rPr>
        <sz val="9"/>
        <rFont val="Calibri"/>
        <family val="2"/>
        <charset val="238"/>
      </rPr>
      <t xml:space="preserve">
</t>
    </r>
    <r>
      <rPr>
        <i/>
        <sz val="9"/>
        <rFont val="Calibri"/>
        <family val="2"/>
        <charset val="238"/>
      </rPr>
      <t xml:space="preserve">- Gefitas folija
- Nabijeni tampon 20,0 cm
</t>
    </r>
    <r>
      <rPr>
        <sz val="9"/>
        <rFont val="Calibri"/>
        <family val="2"/>
        <charset val="238"/>
      </rPr>
      <t xml:space="preserve">
</t>
    </r>
    <r>
      <rPr>
        <i/>
        <u/>
        <sz val="9"/>
        <rFont val="Calibri"/>
        <family val="2"/>
        <charset val="238"/>
      </rPr>
      <t>Obzirom da u hali već postoji podna AB ploča, ovom stavkom je potrebno obuhvatiti radove koje nisu urađeni tj. cijenom obuhvatiti nabavku i ugradnju parne brane, termoizolacije XPS 7,0 cm i betonskog poda d= 6,00 cm.</t>
    </r>
    <r>
      <rPr>
        <u/>
        <sz val="9"/>
        <rFont val="Calibri"/>
        <family val="2"/>
        <charset val="238"/>
      </rPr>
      <t xml:space="preserve"> </t>
    </r>
    <r>
      <rPr>
        <sz val="9"/>
        <rFont val="Calibri"/>
        <family val="2"/>
        <charset val="238"/>
      </rPr>
      <t xml:space="preserve">
Stavka obuhvata nabavku i ugradnju termoizolacije u pod HALE (</t>
    </r>
    <r>
      <rPr>
        <i/>
        <sz val="9"/>
        <rFont val="Calibri"/>
        <family val="2"/>
        <charset val="238"/>
      </rPr>
      <t>cijela ZONA 2 i dio ZONE 3 ispod tribina)</t>
    </r>
    <r>
      <rPr>
        <sz val="9"/>
        <rFont val="Calibri"/>
        <family val="2"/>
        <charset val="238"/>
      </rPr>
      <t xml:space="preserve"> sa XPS 7,0 cm. Preko izolacionih ploča se polaže zaštitna folija. Takođe, po obimu udubljenja u koje se ugrađuju opisani slojevi potrebno je postaviti cca 2 cm polistirola (uz zidne panele).
Čisti betonski pod je ojačan vlaknima radi otpornosti na veća opterećenja.
Stavka obuhvata nabavku i ugradnju traka od mesinga "I" profil dim. 60/3mm, koje se postavljaju na razdvajanju različitih vrsta podova i različitih novoa podova. Ugrađuju se prilikom izrade cementne glazure, a u svemu prema detalju koji odobrava Nadzorni organ.
                               </t>
    </r>
  </si>
  <si>
    <r>
      <t xml:space="preserve">Vinil pod mora biti snabdjeven odgovarajućim atestima predviđenim za ovu vrstu radova i garanacijom na habanje minimalno 5 godina. Donja strana je reljefna i lako prijanja za podlogu. Prilikom oblaganja poda Izvođač je dužan pridržavati se svih uputa i sugestija Proizvođača ove vrste poda.
</t>
    </r>
    <r>
      <rPr>
        <i/>
        <sz val="9"/>
        <rFont val="Calibri"/>
        <family val="2"/>
        <charset val="238"/>
      </rPr>
      <t xml:space="preserve">NAPOMENA: Vinil pod se ne postavlja ispod katedre.
</t>
    </r>
    <r>
      <rPr>
        <sz val="9"/>
        <rFont val="Calibri"/>
        <family val="2"/>
        <charset val="238"/>
      </rPr>
      <t xml:space="preserve">
Stavka obuhvata nabavku i ugradnju traka od mesinga "I" profil dim. 60/3mm, koje se postavljaju na razdvajanju različitih vrsta podova i različitih nivoa podova. Ugrađuju se prilikom izrade cementne glazure, a u svemu prema  detalju kojeg odobrava Nadzorni organ.
</t>
    </r>
    <r>
      <rPr>
        <i/>
        <sz val="9"/>
        <rFont val="Calibri"/>
        <family val="2"/>
        <charset val="238"/>
      </rPr>
      <t xml:space="preserve">NAPOMENA: </t>
    </r>
    <r>
      <rPr>
        <i/>
        <u/>
        <sz val="9"/>
        <rFont val="Calibri"/>
        <family val="2"/>
        <charset val="238"/>
      </rPr>
      <t xml:space="preserve">Prije početka izvođenja radova u podu potrebno usaglasiti faze izvođenja građevinskih radova sa elektro i mašinskim radovima, što podrazumjeva razvod svih elektro i mašinskih instalacija prije postavljanja slojeva poda, prema projektu elektro i mašinskih instalacija, i dati na uvid Nadzornom organu,pa tek nakon toga pristupiti daljem izvođenju.
Posebnu pažnju obratiti na preciznost i uklapanje svih uređaja i opreme za elektro i mašinske instalacije u svemu prema nacrtu poda.
</t>
    </r>
    <r>
      <rPr>
        <sz val="9"/>
        <rFont val="Calibri"/>
        <family val="2"/>
        <charset val="238"/>
      </rPr>
      <t xml:space="preserve">
Sve mjere i količine provjeriti na licu mjesta.</t>
    </r>
  </si>
  <si>
    <r>
      <rPr>
        <b/>
        <sz val="9"/>
        <rFont val="Calibri"/>
        <family val="2"/>
        <charset val="238"/>
      </rPr>
      <t xml:space="preserve">Nabavka materijala i ugradnja zvučne izolacije od mineralne vune debljine d=5,0cm i završne obloge od standardnih gipskartonskih ploča d=2x12,5 mm preko novoizgrađenog zida od pjenobetonskog bloka </t>
    </r>
    <r>
      <rPr>
        <b/>
        <i/>
        <sz val="9"/>
        <rFont val="Calibri"/>
        <family val="2"/>
        <charset val="238"/>
      </rPr>
      <t>- između ZONE 2 i ZONE 3</t>
    </r>
    <r>
      <rPr>
        <b/>
        <sz val="9"/>
        <rFont val="Calibri"/>
        <family val="2"/>
        <charset val="238"/>
      </rPr>
      <t xml:space="preserve">
</t>
    </r>
    <r>
      <rPr>
        <sz val="9"/>
        <rFont val="Calibri"/>
        <family val="2"/>
        <charset val="238"/>
      </rPr>
      <t xml:space="preserve">
Stavka obuhvata nabavku i ugradnju jednostruke metalne potkonstrukcije - kutijastih profila CW i UW profila, kao i pričvrsnog materijala.
Stavka obuhvata nabavku i ugradnju </t>
    </r>
    <r>
      <rPr>
        <i/>
        <u/>
        <sz val="9"/>
        <rFont val="Calibri"/>
        <family val="2"/>
        <charset val="238"/>
      </rPr>
      <t>zvučne izolacije od mineralne vune debljine d=5,0cm</t>
    </r>
    <r>
      <rPr>
        <sz val="9"/>
        <rFont val="Calibri"/>
        <family val="2"/>
        <charset val="238"/>
      </rPr>
      <t xml:space="preserve">  (između metalne potkonstrukcije) preko novoizgrađenog zida od pjenobetonskog bloka. Ploče mineralne vune se postavljaju  na zid prema ZONI 2 tj. sa unutrašnje strane ZONE 2 </t>
    </r>
    <r>
      <rPr>
        <i/>
        <sz val="9"/>
        <rFont val="Calibri"/>
        <family val="2"/>
        <charset val="238"/>
      </rPr>
      <t>(označeno na crtežu Osnova prizemlja novoprojektovano stanje)</t>
    </r>
    <r>
      <rPr>
        <sz val="9"/>
        <rFont val="Calibri"/>
        <family val="2"/>
        <charset val="238"/>
      </rPr>
      <t xml:space="preserve">.
- Obloga: standardni/vlagootporni gipsani paneli/ploče debljine d=2x12,5mm.
- Jednostruka metalna podkonstrukcija - kutijasti profili CW 50x50x0,6 mm sa ispunom - (ispuna uključuje zvučnu izolaciju od 50mm);
Prije postavljanja pregradnih zidova od gipsa potrebno je izvršiti pripremu podloge koja obuhvata sav potreban rad i materijal i dovođenje  površina u adekvatno stanje, tako da one budu očišćene i suhe kao i sve druge neophodne radove za nesmetano postavljanje gipskartonskih ploča.
Prazan prostor između ploče i zida služi za provođenje instalacija.
Za elektro radove koriste se dozne pripadajućeg sistema. Spoljni uglovi se štite aluminijumskom ugaonom zaštitnom šinom ili Alux trakom. </t>
    </r>
    <r>
      <rPr>
        <i/>
        <sz val="9"/>
        <rFont val="Calibri"/>
        <family val="2"/>
        <charset val="238"/>
      </rPr>
      <t xml:space="preserve">  </t>
    </r>
    <r>
      <rPr>
        <sz val="9"/>
        <rFont val="Calibri"/>
        <family val="2"/>
        <charset val="238"/>
      </rPr>
      <t xml:space="preserve">                                                                                               </t>
    </r>
  </si>
  <si>
    <r>
      <t xml:space="preserve">Spojevi ploča se zatim ispunjavaju, bandažiraju u minimalno dva sloja i ojačavaju spojnom trakom u drugom sloju, potom gletuju masom za ispunjavanjem spojeva dva puta, sa detaljnim međubrušenjem i impregnacijom. </t>
    </r>
    <r>
      <rPr>
        <i/>
        <sz val="9"/>
        <rFont val="Calibri"/>
        <family val="2"/>
        <charset val="238"/>
      </rPr>
      <t xml:space="preserve">(Gletovanje, brušenje i krečenje obrađeno u posebnoj stavci).  </t>
    </r>
    <r>
      <rPr>
        <sz val="9"/>
        <rFont val="Calibri"/>
        <family val="2"/>
        <charset val="238"/>
      </rPr>
      <t xml:space="preserve"> 
Stavka obuhvata nabavku i ugradnju dilatacionih spojnica koje su profilisane, krojene i plastificirane i postavljaju se na spoju zidova sa upotrebom nehrđajućih vijaka i PVC tvrdom brtvom.Boja Al plastifikacije u boji po izboru Investora, a u svemu prema detalju spojnica.</t>
    </r>
    <r>
      <rPr>
        <i/>
        <sz val="9"/>
        <rFont val="Calibri"/>
        <family val="2"/>
        <charset val="238"/>
      </rPr>
      <t xml:space="preserve">
NAPOMENA: </t>
    </r>
    <r>
      <rPr>
        <i/>
        <u/>
        <sz val="9"/>
        <rFont val="Calibri"/>
        <family val="2"/>
        <charset val="238"/>
      </rPr>
      <t xml:space="preserve">Sve radove treba izvesti isključivo po uputama proizvođača ponuđenog  sistema, koristeći materijale, alate i način izvođenja po tehnologiji proizvođača materijala za izradu zidova od gipskartona i u skladu sa pravilima struke i pravilima sistema za izradu zidova od gipskartona.
NAPOMENA: Za oblaganje zida u sanitarnom čvoru koristiti vlagootporne ploče.
</t>
    </r>
    <r>
      <rPr>
        <sz val="9"/>
        <rFont val="Calibri"/>
        <family val="2"/>
      </rPr>
      <t xml:space="preserve">
Jediničnom cijenom obuhvatiti vertikalni i horizontalni transport ploča,zvučne izolacije, aluminijskih profila kao i svog pripadajućeg materijala, odlaganje otpadnog materijala i šuta na privremenu deponiju na gradilištu, utovar u kamione i odvoz na najbližu opštinsku deponiju, kao i sve eventualne pripremne radove za nesmetanu montažu i sve nepredviđene radove. Jediničnom cijenom obuhvatiti potrebnu skelu. 
</t>
    </r>
  </si>
  <si>
    <r>
      <rPr>
        <b/>
        <sz val="9"/>
        <color theme="1"/>
        <rFont val="Calibri"/>
        <family val="2"/>
        <charset val="238"/>
      </rPr>
      <t xml:space="preserve">Nabavka i ugradnja čelične nadstrešnice od polikarbonatnih ploča, sa svim potrebnim elementima iznad ulaza u amfiteatar.
</t>
    </r>
    <r>
      <rPr>
        <sz val="9"/>
        <color theme="1"/>
        <rFont val="Calibri"/>
        <family val="2"/>
        <charset val="238"/>
      </rPr>
      <t>Dimenzije nadstrešnice koja se ugrađuje je 2,0x4,0 m.</t>
    </r>
    <r>
      <rPr>
        <b/>
        <sz val="9"/>
        <color theme="1"/>
        <rFont val="Calibri"/>
        <family val="2"/>
        <charset val="238"/>
      </rPr>
      <t xml:space="preserve">
</t>
    </r>
    <r>
      <rPr>
        <sz val="9"/>
        <color theme="1"/>
        <rFont val="Calibri"/>
        <family val="2"/>
        <charset val="238"/>
      </rPr>
      <t xml:space="preserve">Nadstrešnica koja se ugrađuje je od šupljih polikarbonatnih ploča debljine 16mm i mliječno bijele je boje. Konstrukcija na koju se oslanjaju polikarbonatne ploče je od čelika (5 nosača). Okvir/konstrukcija treba da je čvrsta i izuzetno stabilna kako bi držala nadstrešnicu. 
</t>
    </r>
    <r>
      <rPr>
        <sz val="9"/>
        <color theme="1"/>
        <rFont val="Calibri"/>
        <family val="2"/>
      </rPr>
      <t xml:space="preserve">Nadstrešnica mora biti  otporna na sve vremenske utjecaje, štiti od kiše, snijega, vjetra i drugih loših vremenskih uslova. 
Stavka obuhvata nabavku materijala, izradu i montažu limenog opšava na spoju fasade i nadstrešnice, kao i nabavku i postavljanje svih bočnih fazonskih komada potrebnih za izvedbu kvalitetnog brtvljenja spojeva nadstrešnice sa zidom i onemogućilo oštećenje novopostavljenog ETICS sistema.
Montažu elemenata nadstrešnice izvršiti  odgovarajućim pričvrsnim materijalom za primarnu konstrukciju zida, prema pravilima struke za tu vrstu radova u svrhu dovođenja elemenata u funkcionalno stanje i osiguranje njihove stabilnosti na novopostavljenoj fasadi.
</t>
    </r>
    <r>
      <rPr>
        <sz val="9"/>
        <color theme="1"/>
        <rFont val="Calibri"/>
        <family val="2"/>
        <charset val="238"/>
      </rPr>
      <t xml:space="preserve">
Jediničnom cijenom obuhvatiti sve navedene radove, vertikalni i horizontalni transport pojedinačnih dijelova kao i odlaganje otpadnog materijala i šuta na privremenu deponiju na gradilištu, utovar u kamione i odvoz na najbližu opštinsku deponiju i sve nepredviđene radove.
U cijenu uračunat sav potreban materijal i rad za završetak ove pozicije.
Količine provjeriti na licu mjesta.  </t>
    </r>
  </si>
  <si>
    <r>
      <rPr>
        <b/>
        <sz val="9"/>
        <rFont val="Calibri"/>
        <family val="2"/>
        <charset val="238"/>
      </rPr>
      <t>Nabavka materijala i sanacija oštećenih dijelova pločnika (betonske staze) po uzoru na postojeći uz fasadu oko objekta cca širine 100 cm (sjeveroistočna, sjeverozapadna, jugoistočna fasada - HALA i ANEKS)</t>
    </r>
    <r>
      <rPr>
        <sz val="9"/>
        <rFont val="Calibri"/>
        <family val="2"/>
      </rPr>
      <t xml:space="preserve">
Sanacija  koja podrazumijeva radove na uklanjanju trave i nečistoća sa pripadajućih površina, isijecanje dijelova oštećenog pločnika, te njegova ponovna izrada i betoniranje.
Stavka obuhvata i sve potrebne radove izrade, isjecanja pločnika, eventualno otkopavanja i nabijanje zemljanog materijala u širini staze i dubine 20 cm, te postavljanja tampona od šljunka. Nabavka i razastiranje ispod staze vrši se u sloju debljine 20 cm. Tamponski sloj šljunka nasuti u slojevima, nabiti i fino isplanirati sa tolerancijom po visini +1 cm. Preko tampon sloja ugraditi betonsku stazu debljine 10 cm, u padu od 2% od fasade objekta prema površini zemlje, odnosno postojećem kanalu. Betoniranje izvršiti u odgvarajućoj oplati, betonom klase MB 20. Jediničnom cijenom obuhvatiti montažu i demontažu oplate. Gornju površinu staze obraditi po uputstvu Nadzornog inženjera i beton njegovati.
Stavka obuhvata sve potrebne radnje i predradnje za saniranje oštećenih dijelova postojećeg pločnika kako bi se pripremila podloga za izvođenje detalja ETICS sistema - sokla koji se oslanja na betonski pločnik i omogućilo propisno oticanje vode sa pločnika prema površini zemlje odnosno kanalu.
Za beton koji se ugrađuje u pločnik uzeti uzorak na licu mjesta.
Jediničnom cijenom obuhvatiti sve navedene radove, odlaganje otpadnog materijala i šuta na privremenu deponiju na gradilištu, utovar u kamione i odvoz na najbližu opštinsku deponiju i sve nepredviđene radove.
Sve mjere prije izrade provjeriti/uzeti na licu mjesta.</t>
    </r>
  </si>
  <si>
    <t xml:space="preserve">Jedinična cijena obuhvata isjecanje otvora za ugradnju difuzora, stropnih jedinica i drugih neophodnih otvora prema datim planovima i crtežima.
Izvođač je dužan da usaglasi sve detalje i potencijalna pitanja sa Ugovorni organom i Nadzornim organom.
U cijenu uračunat sav potreban materijal i rad za završetak ove pozicije, te upotrebu lake pokretne skele.
Sve mjere prije izrade uzeti na licu mjesta. </t>
  </si>
  <si>
    <t xml:space="preserve">Nabavka, transport i montaža korugovanih ili PVC kanalizacionih cijevi proizvodnje i isporučioca po izboru Ugovorni organa.
U jediničnu cijenu cijevi po m' uključen sav spojni i brtveni materijal, kao i skretni i razdjelni fazonski komadi. </t>
  </si>
  <si>
    <t>Nabavka materijala i postavljanje keramičkih pločica na zidove sanitarnih čvorova - u WC-u izložbenog prostora i WC-u prostora za laboratorijske vježbe - ZONA 2
Keramičke pločice se polažu na fleksibilno ljepilo za keramiku na bazi cementa. Minimalne dimenzije pločica su 30x30cm, debljine 1cm, a oblažu se u sloju ljepila na prethodno izmalterisan zid. Pločice se oblažu sa rastavljenom fugom, a na uglovima ugraditi tipsku PVC lajsnu (vanjski ugao dva zida). Na mjestima gdje se sudaraju dva zida (unutrašnji dio dva zida), spoj između njih zapuniti silikonom da bi dva susjedna zida nesmetano "radila". 
Prije postavljanja keramičkih pločica provjeriti kvalitet podloge zida, koja mora biti čista i ravna. Konačne dimenzije pločica, vrstu, boju, veličinu i način oblaganja usaglasiti sa Ugovorni organom i Nadzornim organom.Keramičke pločice koje se ugrađuju su u boji po izboru Ugovornog organa.
Prilikom oblaganja zidova voditi računa da se fuge na zidu uklapaju sa fugama na podu.
Sve mjere i količine provjeriti na licu mjesta.</t>
  </si>
  <si>
    <t>RASVJETA</t>
  </si>
  <si>
    <r>
      <t xml:space="preserve">Demontaža postojećih, i nabavka i ugradnja novih visokoefikasnih rasvjetnih tijela sa LED tehnologijom
</t>
    </r>
    <r>
      <rPr>
        <sz val="9"/>
        <rFont val="Calibri"/>
        <family val="2"/>
      </rPr>
      <t>Radovi obuhvataju:</t>
    </r>
  </si>
  <si>
    <r>
      <rPr>
        <b/>
        <sz val="9"/>
        <rFont val="Calibri"/>
        <family val="2"/>
      </rPr>
      <t>Pažljivu demontaža svih postojećih svjetiljki i rasvjetnih tijela u objektu.</t>
    </r>
    <r>
      <rPr>
        <sz val="9"/>
        <rFont val="Calibri"/>
        <family val="2"/>
      </rPr>
      <t xml:space="preserve">
Stavka se odnosi na sve postojeće svjetiljke i ugrađena rasvjetna tijela unutar objekta, te na vanjskim fasadama. Stavka uključuje pažljivu demontažu, privremeno deponiranje, a po potrebi i trajno uklanjanje nepotrebnih rasvjetnih tijela.
Deponiranje i odlaganje elemenata izvršiti u dogovoru sa korisnikom objekta. Sve potrebno pohraniti na gradilištu ili kod korisnika objekta. Izvođač snosi sve troškove ponovne dobave ili izrade pojedinih elemenata u slučaju njihovog oštećenja ili otuđenja sa gradilišta, ukoliko je sa vlasnikom/korisnikom dogovoreno da se isti ne odlažu na deponiju.</t>
    </r>
  </si>
  <si>
    <t>komplet</t>
  </si>
  <si>
    <t>Stavka se odnosi na demontažu:
 - 48 svjetiljki sa fluo cijevima 3×36 W u Zoni 2 (neuređeni dio) + Zona 3
 - 15 LED reflektora montiranih na rešetkastu konstukciju krova u Zoni 2
 - 9 LED reflektora montiranih na zid
 - 27 svjetiljki sa LED cijevima 1×cca15 W (Zona 1, kancelarije)
 - 5 svjetiljki vanjske rasvjete sa razičitim izvorima svjetla
Količine dodatno provjeriti na licu mjesta.</t>
  </si>
  <si>
    <r>
      <t xml:space="preserve">Nabavku, isporuku i ugradnju rasvjetnih tijela sa skupa sa svim pratećim elementima i priborom i opremom za montažu, kačanje i priključenje na instalaciju.
</t>
    </r>
    <r>
      <rPr>
        <sz val="9"/>
        <rFont val="Calibri"/>
        <family val="2"/>
      </rPr>
      <t>Ugradnju i spajanje LED rasvjete izvršiti na način da se osigura funkcionalnost opreme. Montiranje rasvjete izvršiti prema pozicijama definisanim na priloženom nacrtu "Instalacija rasvjete".
Sva rasvjetna armatura mora bit sa montiranim izvorima svjetlosti, a tamo gdje to vrsta izvora svjetla zahtjeva, i sa predspojnim uređajima (kontrolerima), ovjesnim priborom i ostalom opremom.
Sve izmjene u odnosu na projektnu dokumentaciju moraju biti odobrene od strane nadzornog organa.
Radovi obuhvataju nabavku i ugradnju, i sve ostale neophodne i nepredviđene radove na instalaciji sljedeće opreme:</t>
    </r>
  </si>
  <si>
    <r>
      <t xml:space="preserve"> - (S1) LED svjetiljka industrijska, visilica
     - snaga: 80W (</t>
    </r>
    <r>
      <rPr>
        <sz val="9"/>
        <rFont val="Calibri"/>
        <family val="2"/>
      </rPr>
      <t>±10%);
     - minimalni svjetlosni tok 110 lm/W;
     - boja svjetla: hladna bijela 4.000 K;
     - životni vijek: minimalno 30.000 radnih sati;
     - garancija: 5 godina.</t>
    </r>
  </si>
  <si>
    <r>
      <t xml:space="preserve"> - (S2) LED kancelarijska svjetiljka nadgradna W20L120
     - snaga: 30W (±10%);
     - minimalni svjetlosni tok 110 lm/W;
     -</t>
    </r>
    <r>
      <rPr>
        <sz val="9"/>
        <rFont val="Calibri"/>
        <family val="2"/>
      </rPr>
      <t xml:space="preserve"> boja svjetla: neutralna bijela 3.700 K - 4.300 K;
     - životni vijek: minimalno 30.000 radnih sati;
     - garancija: 5 godina.</t>
    </r>
  </si>
  <si>
    <r>
      <t xml:space="preserve"> - (S3) LED nadgradna vodotijesna svjetiljka W20L120 za montažu na strop: 
     - snaga: 30W  (±10%);
     - minimalni svjetlosni tok 110 lm/W;
</t>
    </r>
    <r>
      <rPr>
        <sz val="9"/>
        <rFont val="Calibri"/>
        <family val="2"/>
      </rPr>
      <t xml:space="preserve">     - boja svjetla: hladna bijela </t>
    </r>
    <r>
      <rPr>
        <sz val="9"/>
        <rFont val="Symbol"/>
        <family val="1"/>
        <charset val="2"/>
      </rPr>
      <t>³</t>
    </r>
    <r>
      <rPr>
        <sz val="9"/>
        <rFont val="Calibri"/>
        <family val="2"/>
      </rPr>
      <t xml:space="preserve"> 4.000 K;
     - životni vijek: minimalno 30.000 radnih sati;
     - IP54
     - garancija: 5 godina.</t>
    </r>
  </si>
  <si>
    <r>
      <t xml:space="preserve"> - (S4) LED spot svjetiljka, nadgradna, sa mogućnošću podešavanja usmjerenja, 
     - snaga: 30W  (±10%); 
     - minimalni svjetlosni tok 110 lm/W;
</t>
    </r>
    <r>
      <rPr>
        <sz val="9"/>
        <rFont val="Calibri"/>
        <family val="2"/>
      </rPr>
      <t xml:space="preserve">     - boja svjetla: hladna bijela </t>
    </r>
    <r>
      <rPr>
        <sz val="9"/>
        <rFont val="Symbol"/>
        <family val="1"/>
        <charset val="2"/>
      </rPr>
      <t>³</t>
    </r>
    <r>
      <rPr>
        <sz val="9"/>
        <rFont val="Calibri"/>
        <family val="2"/>
      </rPr>
      <t xml:space="preserve"> 4.000 K;
     - životni vijek: minimalno 30.000 radnih sati;
     - garancija: 5 godina.</t>
    </r>
  </si>
  <si>
    <r>
      <t xml:space="preserve"> - (S5) LED nadgradni panel 18W, okrugli za montažu na strop:
     - snaga: 18W  (±10%);
     - minimalni svjetlosni tok 110 lm/W;
</t>
    </r>
    <r>
      <rPr>
        <sz val="9"/>
        <rFont val="Calibri"/>
        <family val="2"/>
      </rPr>
      <t xml:space="preserve">     - boja svjetla: neutralna bijela 3.700 K - 4.300 K;
     - životni vijek: minimalno 30.000 radnih sati;
     - garancija: 5 godina.</t>
    </r>
  </si>
  <si>
    <r>
      <t xml:space="preserve"> - (S6) LED nadgradni vodotijesni okrugli panel:
     - snaga: 18W  (±10%);
</t>
    </r>
    <r>
      <rPr>
        <sz val="9"/>
        <color indexed="10"/>
        <rFont val="Calibri"/>
        <family val="2"/>
      </rPr>
      <t xml:space="preserve">   </t>
    </r>
    <r>
      <rPr>
        <sz val="9"/>
        <rFont val="Calibri"/>
        <family val="2"/>
      </rPr>
      <t xml:space="preserve">  - minimalni svjetlosni tok 110 lm/W;</t>
    </r>
    <r>
      <rPr>
        <sz val="9"/>
        <color indexed="10"/>
        <rFont val="Calibri"/>
        <family val="2"/>
      </rPr>
      <t xml:space="preserve">
</t>
    </r>
    <r>
      <rPr>
        <sz val="9"/>
        <rFont val="Calibri"/>
        <family val="2"/>
      </rPr>
      <t xml:space="preserve">     - boja svjetla: neutralna bijela 3.700 K - 4.300 K;</t>
    </r>
    <r>
      <rPr>
        <sz val="9"/>
        <color indexed="10"/>
        <rFont val="Calibri"/>
        <family val="2"/>
      </rPr>
      <t xml:space="preserve">
</t>
    </r>
    <r>
      <rPr>
        <sz val="9"/>
        <rFont val="Calibri"/>
        <family val="2"/>
      </rPr>
      <t xml:space="preserve">     - životni vijek: minimalno 30.000 radnih sati;
     - minimalno IP54
     - garancija: 5 godina.</t>
    </r>
  </si>
  <si>
    <r>
      <t>Rasvjetna tijela iz stavke S6 se upravljaju uz pomoć senzora pokreta. Stavka uključuje isporuku i ugradnju senzora pokreta za montažu na zid sa minimalnim uglom reagovanja 120</t>
    </r>
    <r>
      <rPr>
        <sz val="9"/>
        <rFont val="Calibri"/>
        <family val="2"/>
      </rPr>
      <t>°. Senzori se montiraju u mokre čvorove, prema priloženoj shemi Instalacije rasvjetnih tijela.
Potrebno omogućiti da se pri paljenju rasvjete upale i ventilatori koji se montiraju u mokrim čvorovima.
Cijenom obuhvatiti sve neophodne radove vezane  za postavljanje senzora pokreta.</t>
    </r>
  </si>
  <si>
    <t xml:space="preserve"> - (S7) LED panik svjetiljka 5W (±10%), sa autonomijom 1h i odgovarajućim oznakama (piktogramom) zavisno od mjesta ugradnje.</t>
  </si>
  <si>
    <r>
      <t xml:space="preserve"> - (S8)  vanjska zidna svjetiljka/reflektor LED 50W;
     - IP 68
     - boja svjetla: hladna bijela </t>
    </r>
    <r>
      <rPr>
        <sz val="9"/>
        <rFont val="Symbol"/>
        <family val="1"/>
        <charset val="2"/>
      </rPr>
      <t>³</t>
    </r>
    <r>
      <rPr>
        <sz val="9"/>
        <rFont val="Calibri"/>
        <family val="2"/>
      </rPr>
      <t xml:space="preserve"> 4.500 K
     - životni vijek: minimalno 30.000 radnih sati
     - garancija: 5 godina
Potrebno osigurati da se vanjska rasvjeta uključuje preko sklopke za vanjsku rasvjetu kojom će upravljati foto senzor (smješten u RO-2, prema jednopolnoj shemi).</t>
    </r>
  </si>
  <si>
    <t>UKUPNO NABAVKA I UGRADNJA RASVJETE</t>
  </si>
  <si>
    <t>2.1</t>
  </si>
  <si>
    <t>RAZVODNI ORMARI I TABLE</t>
  </si>
  <si>
    <r>
      <t xml:space="preserve">Nabavka, isporuka i ugradnja opreme neophodne za rekonstrukciju i dogradnju postojećih, te ugradnju novih razvodnih tabla i ormara
</t>
    </r>
    <r>
      <rPr>
        <sz val="9"/>
        <rFont val="Calibri"/>
        <family val="2"/>
      </rPr>
      <t xml:space="preserve">
Za ormare RO-1, RO-2 i RO-3 stavkom je obuhvaćena potpuna rekonstrukcija, tj. demontaža postojeće, i ugradnja nove opreme u razvodni ormar, na osnovu priloženih jednopolnih shema i specifikacije u nastavku.
Za ormar RO-4,  je predviđena dogradnja na osnovu priloženih jednopolnih shema i specifikacije u nastavku.
Za razvodne table RT-3 i RT-4 stavkom je obuhvaćena demontaža postojeće, te ugradnja nove razvodne table sa opremom prema jednopolnoj shemi.
Stavkom je obuhvaćena i ugradnja novog razvodnog ormara RO-K u prostoriji mašinskih instalacija, kao i tri razvodne table RT-1, RT-2 i RT-5 u amfiteatru i prostoru za naučno istaživanje. Ugradnju izvršiti na osnovu priloženih jednopolnih shema i specifikacije u nastavku.</t>
    </r>
  </si>
  <si>
    <r>
      <rPr>
        <sz val="9"/>
        <rFont val="Calibri"/>
        <family val="2"/>
      </rPr>
      <t xml:space="preserve">Stavka uključuje i čišćenje i uređenje prostora nakon završetka radova, kao i sav potrebni materijal, radove i opremu.
</t>
    </r>
    <r>
      <rPr>
        <b/>
        <i/>
        <sz val="9"/>
        <rFont val="Calibri"/>
        <family val="2"/>
      </rPr>
      <t>Napomena:</t>
    </r>
    <r>
      <rPr>
        <sz val="9"/>
        <rFont val="Calibri"/>
        <family val="2"/>
      </rPr>
      <t xml:space="preserve"> Svi radovi mojaju biti izvedeni prema važećim tehničkim propisima, zakonima i standardima, uz poštivanje svih mjera zaštite na radu.</t>
    </r>
  </si>
  <si>
    <t>Radovi obuhvataju nabavku i ugradnju, i sve ostale neophodne i nepredviđene radove na instalaciji sljedeće opreme:</t>
  </si>
  <si>
    <r>
      <rPr>
        <b/>
        <sz val="9"/>
        <rFont val="Calibri"/>
        <family val="2"/>
      </rPr>
      <t xml:space="preserve">Demontaža postojećeg, te isporuka i ugradnja novog glavnog razvodnog ormara GRO sa opremom prema priloženoj jednopolnoj šemi. </t>
    </r>
    <r>
      <rPr>
        <sz val="9"/>
        <rFont val="Calibri"/>
        <family val="2"/>
      </rPr>
      <t xml:space="preserve">
GRO treba imati metalno kućište, biti ugradnog tipa za montažu u ravni sa zidom, sa bravicama i otvorom za očitanje internog brojila, sa zaštitom IP67. Ormar treba da je dimenzionisan da pored projektovane opreme može naknadno da se doda još 20% nove opreme. 
U ormar se ugrađuje:
 - 5xNV00 postolja sa osiguračima prema jednopolnoj šemi. 
U ormaru se nalazi interno kontrolno brojilo električne energije koje je u toku izvođenja radova potrebno otpojiti, demontirati i ponovno montirati i spojiti.
Po montaži GRO je kompletiran  sa rednim stezaljkama, sabirnicama, namontiran, ožičeno i i spreman za spajanje kablova, te opremljen uputstvom za pružanje prve pomoći, znakom opasnosti i jednopolnom shemom.
U cijenu uračunati sitni vezni i montažni materijal, te sve građevinske radove neophodne za demontažu postojećeg, i ugradnju novog GRO kao što je žbukanje i obrada okolnih zidnih površina kako bi se novi GRO estetski uklopio u postojeće stanje, te dovođenje okolnog prostora u prvobitno stanje, uključujući čišćenje i uklanjanje otpada.</t>
    </r>
  </si>
  <si>
    <r>
      <rPr>
        <b/>
        <sz val="9"/>
        <rFont val="Calibri"/>
        <family val="2"/>
      </rPr>
      <t>Radovi se izvode stručno i pažljivo, pridržavajući se svih važećih tehničkih propisa i pravila struke, kako bi se osigurala uredna i estetski prihvatljiva ugradnja novog GRO-a.</t>
    </r>
    <r>
      <rPr>
        <sz val="9"/>
        <rFont val="Calibri"/>
        <family val="2"/>
      </rPr>
      <t xml:space="preserve">
</t>
    </r>
    <r>
      <rPr>
        <b/>
        <u/>
        <sz val="9"/>
        <rFont val="Calibri"/>
        <family val="2"/>
      </rPr>
      <t xml:space="preserve">
Napomena: </t>
    </r>
    <r>
      <rPr>
        <sz val="9"/>
        <rFont val="Calibri"/>
        <family val="2"/>
      </rPr>
      <t xml:space="preserve">Lokacija GRO je naznačena na priloženom crtežu Instalacija utičnica i priključaka. </t>
    </r>
  </si>
  <si>
    <r>
      <rPr>
        <b/>
        <sz val="9"/>
        <rFont val="Calibri"/>
        <family val="2"/>
      </rPr>
      <t xml:space="preserve">Demontaža postojeće opreme u razvodnom ormaru, te isporuka i ugradnja u postojeći razvodni ormar RO-1 opreme prema novoj priloženoj jednopolnoj šemi. </t>
    </r>
    <r>
      <rPr>
        <sz val="9"/>
        <rFont val="Calibri"/>
        <family val="2"/>
      </rPr>
      <t xml:space="preserve">
Ugrađuje se: 
 - osigurač automatski 1PB10A 13 kom, 
 - 1PB16A 22 kom, 
 - diferencijalna sklopka 4P63/0.03A, 
 - redne stezaljke i sabirnice L,N,PE. 
Po ugradnji, razvodni ormar je komplet ožičen i pripremljen za spajanje priključnih i odlaznih kablova, te opremljen uputstvom za pružanje prve pomoći, znakom opasnosti i jednopolnom shemom.
U cijenu uračunati sitni vezni i montažni materijal.
</t>
    </r>
    <r>
      <rPr>
        <b/>
        <i/>
        <sz val="9"/>
        <rFont val="Calibri"/>
        <family val="2"/>
      </rPr>
      <t>Napomena:</t>
    </r>
    <r>
      <rPr>
        <i/>
        <sz val="9"/>
        <rFont val="Calibri"/>
        <family val="2"/>
      </rPr>
      <t xml:space="preserve"> Lokacija RO-1 je naznačena na priloženom crtežu Instalacija utičnica i priključaka.</t>
    </r>
  </si>
  <si>
    <r>
      <rPr>
        <b/>
        <sz val="9"/>
        <rFont val="Calibri"/>
        <family val="2"/>
      </rPr>
      <t xml:space="preserve">Demontaža postojeće opreme u razvodnom ormaru, te isporuka i ugradnja u postojeći razvodni ormar RO-2 opreme prema novoj priloženoj jednopolnoj šemi. </t>
    </r>
    <r>
      <rPr>
        <sz val="9"/>
        <rFont val="Calibri"/>
        <family val="2"/>
      </rPr>
      <t xml:space="preserve">
Ugrađuje se: 
 - osigurač automatski 1PB10A 9 kom, 
 - 1PB16A 4 kom, 
 - 1PC16A 3 kom, 
 - 3PB32A 3 kom, 
 - 3PC32A 1 kom, 
 - diferencijalna sklopka 4P40/0.03A, 
 - glavna automatska sklopka AS63 A, 
 - grebenaste sklopeke 1P 10A 4 kom ugrađene na vrata razvodnog ormara RO-2, 
 - vremenski relej sa foto senzorom za vanjsku rasvjetu sa izlazom 16A, 
 - redne stezaljke i sabirnice L,N,PE. 
Po ugradnji, razvodni ormar je komplet ožičen i pripremljen za spajanje priključnih i odlaznih kablova, te opremljen uputstvom za pružanje prve pomoći, znakom opasnosti i jednopolnom shemom.
U cijenu uračunati sitni vezni i montažni materijal.
</t>
    </r>
    <r>
      <rPr>
        <b/>
        <i/>
        <sz val="9"/>
        <rFont val="Calibri"/>
        <family val="2"/>
      </rPr>
      <t xml:space="preserve">Napomena: </t>
    </r>
    <r>
      <rPr>
        <i/>
        <sz val="9"/>
        <rFont val="Calibri"/>
        <family val="2"/>
      </rPr>
      <t>Lokacija R0-2 je naznačena na priloženom crtežu Instalacija utičnica i priključaka.</t>
    </r>
  </si>
  <si>
    <r>
      <rPr>
        <b/>
        <sz val="9"/>
        <rFont val="Calibri"/>
        <family val="2"/>
      </rPr>
      <t>Demontaža postojeće opreme u razvodnom ormaru, te isporuka i ugradnja u postojeći razvodni ormar RO-3 opreme prema novoj priloženoj jednopolnoj šemi.</t>
    </r>
    <r>
      <rPr>
        <sz val="9"/>
        <rFont val="Calibri"/>
        <family val="2"/>
      </rPr>
      <t xml:space="preserve">
Ugrađuje se: 
 - osigurač automatski 1PB10A 5 kom, 
 - 1PB16A 13 kom, 
 - 3PC32A 1 kom, 
 - diferencijalna sklopka 4P40/0.03A, 
 - rastavna sklopka-osigurač 160/63A 1 kom, 
 - rastavna sklopka-osigurač 160/100A 1 kom, 
 - glavna automatska sklopka AS160 A,  
 - redne stezaljke i sabirnice L,N,PE.
U cijenu uračunati sitni vezni i montažni materijal.
Po ugradnji, sve je komplet ožičeno i pripremljeno za spajanje priključnih i odlaznih kablova, te opremljen uputstvom za pružanje prve pomoći, znakom opasnosti i jednopolnom shemom.</t>
    </r>
  </si>
  <si>
    <r>
      <rPr>
        <b/>
        <sz val="9"/>
        <rFont val="Calibri"/>
        <family val="2"/>
      </rPr>
      <t xml:space="preserve">Isporuka i ugradnja u postojeći razvodni ormar RO-4 sljedeće opreme prema priloženoj jednopolnoj shemi: </t>
    </r>
    <r>
      <rPr>
        <sz val="9"/>
        <rFont val="Calibri"/>
        <family val="2"/>
      </rPr>
      <t xml:space="preserve">
 - automatski osigurač 1PB10A 3 kom. 
Po montaži, sve komplet ožičeno i pripremljeno za spajanje priključnih i odlaznih kablova, te opremljen uputstvom za pružanje prve pomoći, znakom opasnosti i jednopolnom shemom.
Ostala oprema ugrađena u razvodni ormar prema jednopolnoj shemi se zadržava. Izvođač radova je dužan pregledati cjelokupnu postojeću opremu i instalaciju u razvodnom ormaru koja se po projektu ne mijenja. Ukoliko se utvrdi da neki od dijelova opreme (prekidači, osigurači, redne stezaljke, sabirnice i sl.) nisu u ispravnom stanju ili ne funkcioniraju kako treba, izvođač je dužan zamijeniti te neispravne komponente novim, kako bi cjelokupna instalacija u razvodnom ormaru mogla neometano i sigurno funkcionirati.
U cijenu uračunati sitni vezni i montažni materijal.
</t>
    </r>
    <r>
      <rPr>
        <b/>
        <i/>
        <sz val="9"/>
        <rFont val="Calibri"/>
        <family val="2"/>
      </rPr>
      <t xml:space="preserve">Napomena: </t>
    </r>
    <r>
      <rPr>
        <i/>
        <sz val="9"/>
        <rFont val="Calibri"/>
        <family val="2"/>
      </rPr>
      <t>Lokacija R0-4 je naznačena na priloženom crtežu Instalacija utičnica i priključaka.</t>
    </r>
  </si>
  <si>
    <r>
      <rPr>
        <b/>
        <sz val="9"/>
        <rFont val="Calibri"/>
        <family val="2"/>
      </rPr>
      <t xml:space="preserve">Isporuka i ugradnja razvodnog ormara RO-K  sa kompletnom opremom prema priloženoj jednopolnoj šemi. </t>
    </r>
    <r>
      <rPr>
        <sz val="9"/>
        <rFont val="Calibri"/>
        <family val="2"/>
      </rPr>
      <t xml:space="preserve">
Ugrađuje se: 
 - osigurač autmatski 1PB10A 1 kom, 
 - 1PC16A 1 kom, 
 - 1PC6A 6 kom, 
 - 3PC16A 5 kom, 
 - 3PC25A 1 kom,
 - 3PC50A 1 kom, 
 - glavna automatska sklopka AS100A,
 - redne stezaljke i sabirnice L,N,PE.
Po ugradnji, komplet ožičeno i pripremljeno za spajanje priključnih i odlaznih kablova, te opremljen uputstvom za pružanje prve pomoći, znakom opasnosti i jednopolnom shemom.
U cijenu uračunati sitni vezni i montažni materijal.
</t>
    </r>
    <r>
      <rPr>
        <b/>
        <i/>
        <sz val="9"/>
        <rFont val="Calibri"/>
        <family val="2"/>
      </rPr>
      <t xml:space="preserve">Napomena: </t>
    </r>
    <r>
      <rPr>
        <i/>
        <sz val="9"/>
        <rFont val="Calibri"/>
        <family val="2"/>
      </rPr>
      <t>Lokacija RO-K je naznačena na priloženom crtežu Instalacija utičnica i priključaka.</t>
    </r>
  </si>
  <si>
    <r>
      <rPr>
        <b/>
        <sz val="9"/>
        <rFont val="Calibri"/>
        <family val="2"/>
      </rPr>
      <t xml:space="preserve">Isporuka i ugradnja razvodne table RT-1 sa kompletnom opremom prema priloženoj jednopolnoj šemi. </t>
    </r>
    <r>
      <rPr>
        <sz val="9"/>
        <rFont val="Calibri"/>
        <family val="2"/>
      </rPr>
      <t xml:space="preserve">
Tabla ima PVC kućište i ugradnog je tipa, 3x12 modula. 
Ugrađena oprema je sljedeća prema jednopolnoj shemi: 
 - osigurač autmatski 1PB10A 3 kom,
 - 1PB16A 10 kom, 
 - 3PC16A 4 kom, 
 - 3PC32A 2 kom, 
 - diferencijalna sklopka 4P80/0.03A,
 - stezaljke i sabirnice L,N,PE. 
Po ugradnji, sve je komplet ožičeno i pripremljeno za spajanje priključnih i odlaznih kablova, te opremljeno jednopolnom shemom.
U cijenu uračunati sitni vezni i montažni materijal.
</t>
    </r>
    <r>
      <rPr>
        <b/>
        <sz val="9"/>
        <rFont val="Calibri"/>
        <family val="2"/>
      </rPr>
      <t xml:space="preserve">
</t>
    </r>
    <r>
      <rPr>
        <b/>
        <i/>
        <sz val="9"/>
        <rFont val="Calibri"/>
        <family val="2"/>
      </rPr>
      <t xml:space="preserve">Napomena: </t>
    </r>
    <r>
      <rPr>
        <i/>
        <sz val="9"/>
        <rFont val="Calibri"/>
        <family val="2"/>
      </rPr>
      <t>Lokacija RT-1 je naznačena na priloženom crtežu Instalacija utičnica i priključaka.</t>
    </r>
  </si>
  <si>
    <r>
      <rPr>
        <b/>
        <sz val="9"/>
        <rFont val="Calibri"/>
        <family val="2"/>
      </rPr>
      <t xml:space="preserve">Isporuka i ugradnja razvodne table RT-2 sa kompletnom opremom prema priloženoj jednopolnoj šemi. </t>
    </r>
    <r>
      <rPr>
        <sz val="9"/>
        <rFont val="Calibri"/>
        <family val="2"/>
      </rPr>
      <t xml:space="preserve">
Tabla ima PVC kućište i ugradnog je tipa, 2x8 modula.
Ugrađena oprema je sljedeća: 
 - osigurač autmatski 1PB10A 3 kom, 
 - 1PB16A 8 kom, 
 - diferencijalna sklopka 4P40/0.03A, 
 - stezaljke i sabirnice L,N,PE. 
Komplet ožičeno i pripremljeno za spajanje priključnih i odlaznih kablova, te opremljeno jednopolnom shemom.
U cijenu uračunati sitni vezni i montažni materijal.
</t>
    </r>
    <r>
      <rPr>
        <b/>
        <i/>
        <sz val="9"/>
        <rFont val="Calibri"/>
        <family val="2"/>
      </rPr>
      <t xml:space="preserve">Napomena: </t>
    </r>
    <r>
      <rPr>
        <i/>
        <sz val="9"/>
        <rFont val="Calibri"/>
        <family val="2"/>
      </rPr>
      <t>Lokacija RT-2 je naznačena na priloženom crtežu Instalacija utičnica i priključaka.</t>
    </r>
  </si>
  <si>
    <r>
      <rPr>
        <b/>
        <sz val="9"/>
        <rFont val="Calibri"/>
        <family val="2"/>
      </rPr>
      <t xml:space="preserve">Demontaža postojeće razvodne table i prateće opreme, te isporuka i ugradnja nove razvodne table RT-3 sa kompletnom opremom prema priloženoj jednopolnoj šemi. </t>
    </r>
    <r>
      <rPr>
        <sz val="9"/>
        <rFont val="Calibri"/>
        <family val="2"/>
      </rPr>
      <t xml:space="preserve">
Tabla ima pvc kućište i nadgradnog je tipa, 1x12 modula.
Ugrađena oprema je sljedeća:
 -  osigurač autmatski 1PB10A 3 kom, 
 - 1PB16A 2 kom, 
 - diferencijalna sklopka 4P40/0.03A, 
 - stezaljke i sabirnice L,N,PE. 
Po ugradnji komplet ožičeno i pripremljeno za spajanje priključnih i odlaznih kablova, te opremljen jednopolnom shemom.
U cijenu uračunati sitni vezni i montažni materijal.
</t>
    </r>
    <r>
      <rPr>
        <b/>
        <i/>
        <sz val="9"/>
        <rFont val="Calibri"/>
        <family val="2"/>
      </rPr>
      <t>Napomena:</t>
    </r>
    <r>
      <rPr>
        <i/>
        <sz val="9"/>
        <rFont val="Calibri"/>
        <family val="2"/>
      </rPr>
      <t xml:space="preserve"> Lokacija RT-3 je naznačena na priloženom crtežu Instalacija utičnica i priključaka.</t>
    </r>
  </si>
  <si>
    <r>
      <rPr>
        <b/>
        <sz val="9"/>
        <rFont val="Calibri"/>
        <family val="2"/>
      </rPr>
      <t xml:space="preserve">Demontaža postojeće razvodne table i prateće opreme, te isporuka i ugradnja nove razvodne table RT-4 sa kompletnom opremom prema priloženoj jednopolnoj šemi. </t>
    </r>
    <r>
      <rPr>
        <sz val="9"/>
        <rFont val="Calibri"/>
        <family val="2"/>
      </rPr>
      <t xml:space="preserve">
Tabla ima PVC kućište i nadgradnog je tipa, 1x16 modula.
Ugrađena oprema je sljedeća: 
 - osigurač autmatski 1PB10A 6 kom, 
 - 1PB16A 6 kom, 
 - diferencijalna sklopka 4P40/0.03A, 
 - stezaljke i sabirnice L,N,PE. 
Po ugradnji komplet ožičeno i pripremljeno za spajanje priključnih i odlaznih kablova, te opremljeno jednopolnom shemom.
U cijenu uračunati sitni vezni i montažni materijal.
</t>
    </r>
    <r>
      <rPr>
        <b/>
        <i/>
        <sz val="9"/>
        <rFont val="Calibri"/>
        <family val="2"/>
      </rPr>
      <t>Napomena:</t>
    </r>
    <r>
      <rPr>
        <i/>
        <sz val="9"/>
        <rFont val="Calibri"/>
        <family val="2"/>
      </rPr>
      <t xml:space="preserve"> Lokacija RT-4 je naznačena na priloženom crtežu Instalacija utičnica i priključaka.</t>
    </r>
  </si>
  <si>
    <r>
      <rPr>
        <b/>
        <sz val="9"/>
        <rFont val="Calibri"/>
        <family val="2"/>
      </rPr>
      <t xml:space="preserve">Isporuka i ugradnja razvodne table RT-5 sa kompletnom opremom prema priloženoj jednopolnoj šemi. </t>
    </r>
    <r>
      <rPr>
        <sz val="9"/>
        <rFont val="Calibri"/>
        <family val="2"/>
      </rPr>
      <t xml:space="preserve">
Tabla ima pvc kućište i nadgradnog je tipa, 1x12 modula. 
Ugrađena oprema je sljedeća: 
 - osigurač autmatski 1PB10A 3 kom, 
 - 1PB16A 5 kom,
 -  diferencijalna sklopka 4P40/0.03A, 
 - stezaljke i sabirnice L,N,PE. 
Po ugradnji, sve je komplet ožičeno i pripremljeno za spajanje priključnih i odlaznih kablova, te opremljeno jednopolnom shemom.
U cijenu uračunati sitni vezni i montažni materijal.
</t>
    </r>
    <r>
      <rPr>
        <b/>
        <i/>
        <sz val="9"/>
        <rFont val="Calibri"/>
        <family val="2"/>
      </rPr>
      <t xml:space="preserve">Napomena: </t>
    </r>
    <r>
      <rPr>
        <i/>
        <sz val="9"/>
        <rFont val="Calibri"/>
        <family val="2"/>
      </rPr>
      <t>Lokacija RT-5 je naznačena na priloženom crtežu Instalacija utičnica i priključaka.</t>
    </r>
  </si>
  <si>
    <t>UKUPNO RAZVODNI ORMARI I TABLE</t>
  </si>
  <si>
    <t>2.2</t>
  </si>
  <si>
    <t>KABLOVI, KANALI I INSTALACIONE CIJEVI</t>
  </si>
  <si>
    <r>
      <t xml:space="preserve">Rekonstrukcija dijela postojeće, i izrada nove elektroinstalacije u objektu.
</t>
    </r>
    <r>
      <rPr>
        <sz val="9"/>
        <rFont val="Calibri"/>
        <family val="2"/>
      </rPr>
      <t xml:space="preserve">
Predviđeno je da se instalacija vodi pod žbuk, u zidove od rigipsa, iznad spuštenog stropa i u parapetnim kanalima.
U Zoni 1 (kancelarije) predviđeno je montiranje parapetnih kanala na zidove, na visini od 90 cm. Kablovi se polažu u parapetne kanale, a do parapetnih kanala će se polagati u PVC kanalice.
U zidovima od rigipsa i iznad spuštenog stropa je predviđeno da se kablovi uvlače u PVC cijevi prije polaganja.
Kablovi se pod žbuk postavljaju direktno, bez provlačenja kroz PVC cijevi. Ovaj način polaganja odnosi se na Zonu 3, i na dio Zone 2 u kojoj je planirana potpuno nova instalacija (prostorije 21.-28).
Prilikom polaganja električne instalacije jake struje, predvidjeti i ostaviti potrebne napojne vodove za priključak ventilokonvektora, sušača ruku, cirkulacionih pumpi, dizalica topline i sl. prema priloženim shemama instalacije i jednopolnim shemama. Vodove je potrebno dovesti do predviđenih pozicija i ostaviti slobodne krajeve kabla dužine minimalno 1,5 m, radi lakšeg povezivanja. Svi radovi moraju biti izvedeni stručno i u skladu s važećim tehničkim propisima i standardima.</t>
    </r>
  </si>
  <si>
    <r>
      <t xml:space="preserve">Stavka obuhvata izradu žlijebova u zidovima (štemanje) u dijelovima objekta gdje se kablovi polažu pod žbuku, probijenaje zidova u slučajevima gdje instalacija ide iz jedne u drugu prostoriju, postavljanje i pričvršćivanje plastičnih kanalica i cijevi za vođenje kablova, polaganje i povezivanje kablova prema projektu, izradu svih potrebnih spojeva, odvodnih i razvodnih kutija i opreme za spajanje kablova, gipsanje i žbukanje štemovanih otvora u zidovima i njihovo dovođenje u prvobitno stanje, čišćenje gradilišta i odnošenje otpadnog materijala.
</t>
    </r>
    <r>
      <rPr>
        <sz val="9"/>
        <rFont val="Calibri"/>
        <family val="2"/>
      </rPr>
      <t>Prilikom probijanja otvora u zidovima potrebno je provjeriti i trase ostalih postojećih instalacija kako ne bi došlo do njihovog narušavanja. Sva oštećenja postojećih instalacija koje se zadržavaju moraju se sanirati u skladu sa propisima.</t>
    </r>
  </si>
  <si>
    <r>
      <t xml:space="preserve">Stavka obuhvata i povezivanje kablova na razvodne ormare i razvodne table.
</t>
    </r>
    <r>
      <rPr>
        <sz val="9"/>
        <rFont val="Calibri"/>
        <family val="2"/>
      </rPr>
      <t>Stavkom obuhvatiti i parcijalno uklanjanje kritičnih dijelova postojeće elektroinstalacije (npr. razvodnih kutija, glavnih vodova i sl.) i umrtljavanje pojedinačnih manjih vodova postojeće dotrajale elektroinstalacije u dijelu Zone 2 i u Zoni 3.
Sve količine dodatno proveriti na licu mjesta.</t>
    </r>
  </si>
  <si>
    <t>Isporuka i ugradnja napojnih i instalacionih kablova. Kablovi se polažu pod žbuk, u rigips zidove i iznad spuštenog stropa, u podnu ploču i u parapetne kanale. U rigipsu, iznad spuštenog stropa i u podnoj ploči kablovi se uvlače u PVC cijevi.</t>
  </si>
  <si>
    <t xml:space="preserve"> - PP-Y 3x1,5 mm2</t>
  </si>
  <si>
    <t>m</t>
  </si>
  <si>
    <t xml:space="preserve"> - PP-Y 3x2,5 mm2</t>
  </si>
  <si>
    <t xml:space="preserve"> - PP-Y 5x2,5 mm2</t>
  </si>
  <si>
    <t xml:space="preserve"> - PP-Y 5x6 mm2</t>
  </si>
  <si>
    <t xml:space="preserve"> - PP-Y 5x10 mm2</t>
  </si>
  <si>
    <t xml:space="preserve"> - PP-Y 5x16 mm2</t>
  </si>
  <si>
    <t xml:space="preserve"> - PP00-Y 5x25 mm2</t>
  </si>
  <si>
    <t xml:space="preserve"> - PP00-Y 4x35 mm2</t>
  </si>
  <si>
    <t xml:space="preserve"> - PP00-Y 4x50 mm2</t>
  </si>
  <si>
    <t xml:space="preserve"> - fi 32 mm</t>
  </si>
  <si>
    <t xml:space="preserve"> - fi 50 mm</t>
  </si>
  <si>
    <r>
      <t xml:space="preserve"> - </t>
    </r>
    <r>
      <rPr>
        <b/>
        <i/>
        <sz val="9"/>
        <rFont val="Calibri"/>
        <family val="2"/>
      </rPr>
      <t>80×40 mm</t>
    </r>
  </si>
  <si>
    <t>Isporuka i montaža parapetnog kanala 10x110 mm. Kanal treba da je opremljen poklopcem, razdjelnim elementom, držačem kablova, i ostalim spojnim i ugaonim elementima koji su potrebni za montažu. Parapetni kanal mora imati mogućnost ugradnje utičnica prema zahtjevima projektne dokumentacije, te mora biti izrađen od kvalitetne plastike i otporan na udarce.
Parapetni kanal se montira u Zoni 1 (kancelarije) na 90 cm visine, prema priloženoj shemi "Instalacija utičnica i prekidača".</t>
  </si>
  <si>
    <t>Isporuka i ugradnja provodnika P/F 6 mm za izvođenje instalacije izjednačavanje potencijala. U cijenu uračunati obujmice za cijevi, stopice, vijke i matice</t>
  </si>
  <si>
    <t>UKUPNO KABLOVI, KANALI I INSTALACIONE CIJEVI</t>
  </si>
  <si>
    <t>2.3</t>
  </si>
  <si>
    <t>UTIČNICE, PREKIDAČI I OSTALA OPREMA</t>
  </si>
  <si>
    <r>
      <t xml:space="preserve">Radovi na postavljanju utičnica, prekidača i ostale opreme.
</t>
    </r>
    <r>
      <rPr>
        <sz val="9"/>
        <rFont val="Calibri"/>
        <family val="2"/>
      </rPr>
      <t xml:space="preserve">
</t>
    </r>
    <r>
      <rPr>
        <b/>
        <u/>
        <sz val="9"/>
        <rFont val="Calibri"/>
        <family val="2"/>
      </rPr>
      <t>Radovi na postavljanju utičnica obuhvataju:</t>
    </r>
    <r>
      <rPr>
        <sz val="9"/>
        <rFont val="Calibri"/>
        <family val="2"/>
      </rPr>
      <t xml:space="preserve">
</t>
    </r>
    <r>
      <rPr>
        <b/>
        <sz val="9"/>
        <rFont val="Calibri"/>
        <family val="2"/>
      </rPr>
      <t>Zona 1 - aneks (kancelarije):</t>
    </r>
    <r>
      <rPr>
        <sz val="9"/>
        <rFont val="Calibri"/>
        <family val="2"/>
      </rPr>
      <t xml:space="preserve">
 - Postavljanje dodatnih duplih utičnica u parapetne kanale
 - Zadržavanje postojećih utičnica
</t>
    </r>
    <r>
      <rPr>
        <b/>
        <sz val="9"/>
        <rFont val="Calibri"/>
        <family val="2"/>
      </rPr>
      <t xml:space="preserve">
Zona 3 - amfiteatar:</t>
    </r>
    <r>
      <rPr>
        <sz val="9"/>
        <rFont val="Calibri"/>
        <family val="2"/>
      </rPr>
      <t xml:space="preserve">
 - Demontaža postojećih utičnica i prekidača
 - Postavljanje novih utičnica prema priloženoj shemi
 - Ostavljanje utičnice u stropu za priključak videoprojektora
 - Ostavljanje utičnice za priključak video platna na elektropogon.</t>
    </r>
  </si>
  <si>
    <r>
      <rPr>
        <b/>
        <sz val="9"/>
        <rFont val="Calibri"/>
        <family val="2"/>
      </rPr>
      <t>Zona 2:</t>
    </r>
    <r>
      <rPr>
        <sz val="9"/>
        <rFont val="Calibri"/>
        <family val="2"/>
      </rPr>
      <t xml:space="preserve">
 - Postavljanje novih utičnica u prostorijama 16, 17 i 18, prema priloženoj shemi
 - Postavljanje novih utičnica u prostorijama 21-27, prema priloženoj shemi
 - Pažljiva privremena demontaža utičnica na pregradnom zidu prema Izložbenom prostoru i prostoru za naučno-istraživački rad, te njihovo vraćanje na iste pozicije nakon izvođenja građevinskih radova. Izvođač je dužan zaštiti utičnice od oštećenja, i odgovoran za njihovu cjelovitost i ispravnost. Ukoliko je neka utičnica oštećena ili izgubljena, dužan je o svom trošku nabaviti i ugraditi novu, identičnu prethodnoj. Zamjenske utičnice moraju biti istih tehničkih karakteristika i dizajna kao izvorne. Ukoliko izvođač nije u mogućnosti nabaviti identičnu zamjenu, dužan je o svom trošku ugraditi utičnicu istih funkcionalnih karakteristika, odobrenu od strane nadzornog organa.
</t>
    </r>
    <r>
      <rPr>
        <b/>
        <sz val="9"/>
        <rFont val="Calibri"/>
        <family val="2"/>
      </rPr>
      <t>Napomena:</t>
    </r>
    <r>
      <rPr>
        <sz val="9"/>
        <rFont val="Calibri"/>
        <family val="2"/>
      </rPr>
      <t xml:space="preserve"> Postojeće utičnice u prostorijama 15, 19 i 20 u Zoni 2 se ne mijenjaju.</t>
    </r>
  </si>
  <si>
    <t>Stavka obuhvata izradu otvora u zidovima koji su potrebni za ugradnju utičničkih kutija, postavljanje i pročvršćivanje utičničkih kutija u pripremljene otvore, izvedbu svih potrebnih električnih spojeva i priključaka, gipsanje i žbukanje štemovanih otvora u zidovima i njihovo dovođenje u prvobitno stanje, ugradnju finalnih utičnica, uključujući ramove i poklopce, čišćenje radnog prostora i odvoz otpadnog materijala, te sve ostale neophodne radove za kompletnu ugradnju utičnica jake struje prema projektu.</t>
  </si>
  <si>
    <r>
      <rPr>
        <b/>
        <u/>
        <sz val="9"/>
        <rFont val="Calibri"/>
        <family val="2"/>
      </rPr>
      <t>Radovi na postavljanju prekidača obuhvataju:</t>
    </r>
    <r>
      <rPr>
        <b/>
        <sz val="9"/>
        <rFont val="Calibri"/>
        <family val="2"/>
      </rPr>
      <t xml:space="preserve">
Zona 1:
</t>
    </r>
    <r>
      <rPr>
        <sz val="9"/>
        <rFont val="Calibri"/>
        <family val="2"/>
      </rPr>
      <t xml:space="preserve"> - Postojeći prekidači se zadržavaju, bez promjena.</t>
    </r>
    <r>
      <rPr>
        <b/>
        <sz val="9"/>
        <rFont val="Calibri"/>
        <family val="2"/>
      </rPr>
      <t xml:space="preserve">
Zona 2:
</t>
    </r>
    <r>
      <rPr>
        <sz val="9"/>
        <rFont val="Calibri"/>
        <family val="2"/>
      </rPr>
      <t xml:space="preserve"> - Postojeći prekidači u prostorijama 1, 2, galerija, 15 i 16 se zadržavaju, bez promjena.
 - Postojeći prekidači u ostatku Zone se demontiraju.
 - Ugrađuje se 1 novi jednopolni prekidač u prostoriji 16.
 - Ugrađuje se 1 novi jednopolni prekidač u prostoriji 22.
 - Ugrađuju se novi serijski prekidači u prostorijama 21 i 27.</t>
    </r>
    <r>
      <rPr>
        <b/>
        <sz val="9"/>
        <rFont val="Calibri"/>
        <family val="2"/>
      </rPr>
      <t xml:space="preserve">
</t>
    </r>
    <r>
      <rPr>
        <sz val="9"/>
        <rFont val="Calibri"/>
        <family val="2"/>
      </rPr>
      <t xml:space="preserve"> - Ugrađuju se novi izmjenični prekidači u prostoriji 26.</t>
    </r>
    <r>
      <rPr>
        <b/>
        <sz val="9"/>
        <rFont val="Calibri"/>
        <family val="2"/>
      </rPr>
      <t xml:space="preserve">
Zona 3:
</t>
    </r>
    <r>
      <rPr>
        <sz val="9"/>
        <rFont val="Calibri"/>
        <family val="2"/>
      </rPr>
      <t xml:space="preserve"> - Demontiraju se svi postojeći prekidači.
 - Ugrađuju se 4 nova serijska prekidača.</t>
    </r>
  </si>
  <si>
    <r>
      <t>Stavka obuhvata izradu otvora u zidovima koji su potrebni za ugradnju prekidačkih kutija, postavljanje i pročvršćivanje prekidačkih kutija u pripremljene otvore, izvedbu svih potrebnih električnih spojeva i priključaka, gipsanje i žbukoavnje štemovanih otvora u zidovima i njihovo dovođenje u prvobitno stanje, ugradnju finalnih prekidača, ukjlučujući ramove i poklopce, čišćenje radnog prostora i odvoz otpadnog materijala, i sve potrebne radove i materijale za kompletnu ugradnju prekidača prema projektu.</t>
    </r>
    <r>
      <rPr>
        <sz val="9"/>
        <color indexed="10"/>
        <rFont val="Calibri"/>
        <family val="2"/>
      </rPr>
      <t>.</t>
    </r>
  </si>
  <si>
    <r>
      <rPr>
        <b/>
        <sz val="9"/>
        <rFont val="Calibri"/>
        <family val="2"/>
      </rPr>
      <t>Prilikom izvođenja radova predvidjeti:</t>
    </r>
    <r>
      <rPr>
        <sz val="9"/>
        <rFont val="Calibri"/>
        <family val="2"/>
      </rPr>
      <t xml:space="preserve">
 - priključke za planirane zidne, stropne i parapetne ventilokonvektore na osnovu priložene sheme Instalacija utičnica i priključaka. Potrebno je osigurati i priključke za termostate na osnovu priloženih shema.
 - priključak za ventilacioni sistem, te za zidni elektronski kontroler ventilacije u amfiteatru,
 - priključke za sušače ruku u mokrim čvorovima,
 - priključke za napajanje elektromotora sekcionih vrata u Zoni 2,
 - fiksne priključke za cirkulacione pumpe u mašinskoj prostoriji gdje su smještene instalacije grijanja i hlađenja,
 - priključke za spajanje toplotnih pumpi na fasadi kod mašinske sobe.
Stavkom obuhvatiti i probijanje otvora u zidovima i stropovima gdje su predviđena ugradnja kutija fiksnih priključaka, povezivanje priključaka, zatvaranje otvora, krpanje zidova, svu ostalu potrebnu dodatnu opremu i potrošni materijal.</t>
    </r>
  </si>
  <si>
    <r>
      <rPr>
        <sz val="9"/>
        <rFont val="Calibri"/>
        <family val="2"/>
      </rPr>
      <t>Radove izvršiti na osnovu priloženih jednopolnih shema i sheme instalacija utičnica i priključaka, u skladu sa svim važećim tehničkim propisima, zakonima i pravilima struke te u dogovoru sa Nadzornim organom.</t>
    </r>
    <r>
      <rPr>
        <b/>
        <sz val="9"/>
        <rFont val="Calibri"/>
        <family val="2"/>
      </rPr>
      <t xml:space="preserve">
Svi materijali i oprema moraju biti u skladu sa važećim propisima i standardima.
Radovi obuhvataju nabavku i ugradnju, i sve ostale neophodne i nepredviđene radove na instalaciji sljedeće opreme:</t>
    </r>
  </si>
  <si>
    <r>
      <t xml:space="preserve">Isporuka i ugradnja </t>
    </r>
    <r>
      <rPr>
        <b/>
        <i/>
        <sz val="9"/>
        <rFont val="Calibri"/>
        <family val="2"/>
      </rPr>
      <t xml:space="preserve">jednopolnih </t>
    </r>
    <r>
      <rPr>
        <sz val="9"/>
        <rFont val="Calibri"/>
        <family val="2"/>
      </rPr>
      <t>prekidača.</t>
    </r>
  </si>
  <si>
    <r>
      <t xml:space="preserve">Isporuka i ugradnja </t>
    </r>
    <r>
      <rPr>
        <b/>
        <i/>
        <sz val="9"/>
        <rFont val="Calibri"/>
        <family val="2"/>
      </rPr>
      <t xml:space="preserve">serijskih </t>
    </r>
    <r>
      <rPr>
        <sz val="9"/>
        <rFont val="Calibri"/>
        <family val="2"/>
      </rPr>
      <t>prekidača.</t>
    </r>
  </si>
  <si>
    <r>
      <t xml:space="preserve">Isporuka u montaža </t>
    </r>
    <r>
      <rPr>
        <b/>
        <i/>
        <sz val="9"/>
        <rFont val="Calibri"/>
        <family val="2"/>
      </rPr>
      <t>izmjeničnih</t>
    </r>
    <r>
      <rPr>
        <sz val="9"/>
        <rFont val="Calibri"/>
        <family val="2"/>
      </rPr>
      <t xml:space="preserve"> prekidača.</t>
    </r>
  </si>
  <si>
    <t>Isporuka i ugradnja monofaznih utičnica ugradnog tipa 16A, 230V (Zona 2, Zona 3)</t>
  </si>
  <si>
    <t>Isporuka i ugradnja monofaznih utičnica ugradnog tipa sa poklopcem,16A, 230V (Zona 2, Zona 3)</t>
  </si>
  <si>
    <t>Isporuka i ugradnja monofaznih utičnica nadgradnog tipa 16A, 230V.</t>
  </si>
  <si>
    <t>Isporuka i ugradnja trofaznih utičnica ugradnog tipa 16A, 400V prema priloženim jednopolnim shemama</t>
  </si>
  <si>
    <t>Isporuka i ugradnja trofaznih utičnica nadgradnog tipa 16A, 400V prema priloženim jednopolnim shemama</t>
  </si>
  <si>
    <t>Isporuka i ugradnja trofaznih industrijskih utičnica  5P 32A,400V prema priloženim jednopolnim shemama.</t>
  </si>
  <si>
    <t>Isporuka i ugradnja modularnih monofaznih utičnica-duplih za ugradnju u parapetni kanal, sa svim elementima potrebnim za montažu prema pozicijama definisanim na priloženom crtežu Instalacija utičnica i prekidača.
Montaža se odnosi na Zonu 1.</t>
  </si>
  <si>
    <r>
      <t xml:space="preserve">Isporuka i ugradnja standardnog sušača ruku za montažu na zid u mokrim čvorovima, snage 1.500W, prema pozicijama definisanim na priloženom crtežu Instalacija utičnica i prekidača.
Stavka uključuje priključak na fiksnu električnu instalaciju.
Sušač ruku je opremljen optičkim senzorom koji se aktivira približavanjem ruku, i automatski se zaustavlja. Potrebno je da posjeduje izdržlijvo kućište, ugrađenu zašttu od pregrijavanja, i sigurnosni tajmer.
Sušač ruku montirati na najmanje 0,6 m udaljenosti od svih izvora vode.
Prosječno vrijeme  sušenja je oko 30 sekundi.
Napajanje </t>
    </r>
    <r>
      <rPr>
        <sz val="9"/>
        <rFont val="Calibri"/>
        <family val="2"/>
      </rPr>
      <t>~230 V, 50 Hz.</t>
    </r>
  </si>
  <si>
    <t>Po završetku svih elektro radova izvođač je dužan ispitati kompletnu instalaciju i izraditi protokol o ispravnosti el. Instalacija, te isti predati investitoru.</t>
  </si>
  <si>
    <t>UKUPNO UTIČNICE, PREKIDAČI I OSTALA OPREMA</t>
  </si>
  <si>
    <t>3.1</t>
  </si>
  <si>
    <t>TELEFONSKA INSTALACIJA</t>
  </si>
  <si>
    <r>
      <t xml:space="preserve">Nabavka, isporuka i ugradnja neophodne opreme za rekonstrukciju telefonske instalacije u objektu.
</t>
    </r>
    <r>
      <rPr>
        <sz val="9"/>
        <rFont val="Calibri"/>
        <family val="2"/>
      </rPr>
      <t>U objektu postoji telefonska instalacija koju je potrebno rekonstuisati.
U predulazu je montiran ormar RTO za spajanje sa vanjskom telefonskom mrežom iz koje se vrši razvod. Ormar je potrebno demontirati i zamijeniti novim.
U kancelarijama (Zona 1) je potrebno postojeće telefonske utičnice sa RJ11 priključnicama zamijeniti novim. Na sjeverozapadnoj fasadi je potrebno instalirati priključni telefonski ormar ITO do kojeg treba dovesti signal iz javne mreže.
Između ITO i RTO polaže se optički kabal, a iz ormara RTO polaže se jedan kabal do tehničke prostorije u kojoj se instalira komunikacioni ormar.
Stavka obuhvata testrianje i puštanje u rad kompletne telefonske instalacije, kao i čišćenje radnog sprostora i odvoz otpadnog materijala.
Stavka se smatra završenom kada je telefonska instalacija testirana i u potpunosti funkcionalna.</t>
    </r>
  </si>
  <si>
    <r>
      <rPr>
        <sz val="9"/>
        <rFont val="Calibri"/>
        <family val="2"/>
      </rPr>
      <t>Radove izvršiti prema priloženim nacrtima "Instalacija slabe struje" i " Šema telefonske instalacije".</t>
    </r>
    <r>
      <rPr>
        <b/>
        <sz val="9"/>
        <rFont val="Calibri"/>
        <family val="2"/>
      </rPr>
      <t xml:space="preserve">
Stavka obuhvata nabavku i ugradnju sljedeće opreme do potpune funkcionalnosti:</t>
    </r>
  </si>
  <si>
    <r>
      <t>Isporuka i ugradnja telefonskog ormarića ITO sa regletama 10x2. Ormarić je potrebno da bude ugradnog tipa, a ugrađuje se na vanjskoj fasadi objekta</t>
    </r>
    <r>
      <rPr>
        <sz val="9"/>
        <color indexed="10"/>
        <rFont val="Calibri"/>
        <family val="2"/>
      </rPr>
      <t xml:space="preserve"> </t>
    </r>
    <r>
      <rPr>
        <sz val="9"/>
        <rFont val="Calibri"/>
        <family val="2"/>
      </rPr>
      <t>prema lokaciji definisanoj na crtežu Instalacije slabe struje (sjeverozapadna fasada).</t>
    </r>
  </si>
  <si>
    <t>Demontaža postojećeg, i isporuka i ugradnja razvodnog telefonskog ormara RTO sa regletama 10x2, ugradnog tipa, prema lokaciji definisanoj na crtežu Instalacije slabe struje (predulaz Zona 1 sa jugozapadne strane).</t>
  </si>
  <si>
    <t>Demontaža postojećih isporuka i ugradnja novih telefonskih utičnica sa konektorom RJ11, ugradnog tipa prema lokacijama definisanim na nacrtu Instalacije slabe struje.
Postojeća telefonska instalacija koja je izvedena telefonskim kablom Iy(St)y se ne mijenja.</t>
  </si>
  <si>
    <t>Isporuka i ugradnja optičkog kabla 2xSM sa završetcima. Prilikom ugradnje kabla, isti je potrebno uvesti u PVC fleksibilne cijevi fi 20 mm.
Optički kabal se polaže između ITO i RTO (prema priloženoj shemi telefonske instalacije).
Dužine kablova dodatno provjeriti na licu mjesta.</t>
  </si>
  <si>
    <t>Isporuka i ugradnja PVC fleksibilne cijevi fi 20mm
Dužinu PVC fleksibilne cijevi dodatno provjeriti na licu mjesta.</t>
  </si>
  <si>
    <t>UKUPNO TELEFONSKA INSTALACIJA</t>
  </si>
  <si>
    <t>3.2</t>
  </si>
  <si>
    <t>INSTALACIJA ZA RAČUNARSKU MREŽU</t>
  </si>
  <si>
    <r>
      <t xml:space="preserve">Nabavka, isporuka i ugradnja neophodne opreme i izrada funkcionalne računarske mreže u objektu. 
</t>
    </r>
    <r>
      <rPr>
        <sz val="9"/>
        <rFont val="Calibri"/>
        <family val="2"/>
      </rPr>
      <t xml:space="preserve">
Stavka obuhvata nabavku i ugradnju komunikacionog ormara u koji će se instalirati sva oprema slabe struje. Za računarsku mrežu je planirano montiranje 3 patch i 2 switch panela. 
Stavkom obuhvatiti radove na polaganju UTP kabla i postavljanje računarskih utičnica sa dvije RJ45 priključnice. Do svake utičnice se polažu po 2 UTP kabla, a predviđeno je da jedna utičnica bude radna, a druga rezervna.
</t>
    </r>
  </si>
  <si>
    <r>
      <t xml:space="preserve">Stavka obuhvata probijanje otvora za prolaz kablova, polaganje kablova uključujući njihovo uvlačenje u OVC fleksibilne cijevi ili PVC kanalice, ugradnju računarskih priključnica i njihovo povezivanje na instalacijske kablove, izvedbu svih potrebnih električnih i LAN spojeva i priključaka, gipsanje i žbukanje štemovanih otvora u zidovima i njihovo dovođenje u prvobitno stanje, čišćenje radnog prostora i odvoz otpadnog materijala, i sve druge potrebne radove, materijale i opremu za kompletnu ugradnju nove računarske instalacije.
Kod polaganja kablova na žbuk obratiti pažnju na ravnomjerno vođenje i prikladnu udaljenost od drugih instalacija i elemenata, te osigurati skladan i ujednačen raspored. 
Sve izmjene u odnosu na projektnu dokumentaciju moraju biti odobrene od strane nadzornog organa.
Stavka se smatra završenom kada je računarska mreža u potpunosti funkcionalna.
</t>
    </r>
    <r>
      <rPr>
        <b/>
        <sz val="9"/>
        <rFont val="Calibri"/>
        <family val="2"/>
      </rPr>
      <t xml:space="preserve">Napomena: </t>
    </r>
    <r>
      <rPr>
        <sz val="9"/>
        <rFont val="Calibri"/>
        <family val="2"/>
      </rPr>
      <t>Dužine kablova i sve ostale količine dodatno provjeriti na licu mjesta.</t>
    </r>
  </si>
  <si>
    <r>
      <rPr>
        <sz val="9"/>
        <rFont val="Calibri"/>
        <family val="2"/>
      </rPr>
      <t>Radove izvesti prema priloženim nacrtima "Instalacija slabe struje" i Šema instalacije za računarsku mrežu".</t>
    </r>
    <r>
      <rPr>
        <b/>
        <sz val="9"/>
        <rFont val="Calibri"/>
        <family val="2"/>
      </rPr>
      <t xml:space="preserve">
Stavka obuhvata nabavku i ugradnju sljedeće opreme do potpune funkcionalnosti:</t>
    </r>
  </si>
  <si>
    <t>Nabavka i ugradnja samostojećeg komunikacionog ormara 19" 45U, 600x2105x600 sa odvojivim bočnim i zadnjim stranicama i sa prednjim vratima. 
Ormar mora biti opremljen sa ventilacionim sistemom za hlađenje.
Ormar je potrebno smjestiti u Server sobu u Zoni 1 (Nacrt: Instalacija slabe struje, prostorija 5).</t>
  </si>
  <si>
    <t>Isporuka i ugradnja 24-port patch panela u komunikacijski ormar</t>
  </si>
  <si>
    <t>Isporuka i ugradnja Switch 24 x Gigabit u komunikacijski ormar</t>
  </si>
  <si>
    <t>Isporuka i ugradnja komunikacijske utičnice sa 2xRJ45 konektorima.</t>
  </si>
  <si>
    <t>Isporuka i ugradnja komunikacijske utičnice sa 2xRJ45 konektorima za montažu u parapetni kanal, komplet sa svim potrebnim priborom. 
Utičnice se ugrađuju u parapetni kanal u Zoni 1.</t>
  </si>
  <si>
    <t>Isporuka i ugradnja kabla UTP Cat 7e. 
Do svake utičnice se polažu po 2 UTP kabla.</t>
  </si>
  <si>
    <t>Isporuka i ugradnja zidne HDMI A utičnice, komplet sa instalacionom kutijom u Zoni 3 (Amfiteatar).</t>
  </si>
  <si>
    <t>Isporuka i ugradnja HDMI kabla dužine 15m u Zoni 3 (Amfiteatar).</t>
  </si>
  <si>
    <t>Isporuka i ugradnja PVC fleksibilne cijevi fi 20mm. Kablove koji se polažu pod žbuk, u rigips zidove i na spušteni strop je prije polaganja potrebno uvući u cijevi.</t>
  </si>
  <si>
    <t>Isporuka i ugradnja PVC kanalice 20×20 mm. 
Kabal se provlači kroz PVC kanalice u Zoni 1, i u dijelovima Zone 2.</t>
  </si>
  <si>
    <t>UKUPNO INSTALACIJA ZA RAČUNARSKU MREŽU</t>
  </si>
  <si>
    <t>3.3</t>
  </si>
  <si>
    <t>INSTALACIJA VATRODOJAVE</t>
  </si>
  <si>
    <r>
      <t xml:space="preserve">Nabavka, isporuka i ugradnja neophodne opreme i Izrada funkcionalne instalacije vatrodojave.
</t>
    </r>
    <r>
      <rPr>
        <sz val="9"/>
        <rFont val="Calibri"/>
        <family val="2"/>
      </rPr>
      <t>Vatrodojavna adresabilna centrala ugrađuje se u komunikacioni ormar u tehničkoj prostoriji (Server sobi). 
Predviđena je ugradnja upravljačke tastature pored vrata Server sobe, ili na drugoj lokaciji u dogovoru sa Nadzornim organom. 
U objektu se ugrađuju adresabilni optički javljači, kombinovani optičko-termički javljači, ručni javljači, te unutrašnja i vanjska sirena sa bljeksalicom.
Kompletna instalacija se izvodi kablom za vatrodojavu JBY(St)Y. Kablovi se jednim dijelom uvlače u fleksibilne PVC cijevi i polaže u zidove, u žbuk, ili iznad spuštenog stropa, a drugim dijelom uvlače u PVC kanalice i vode nad žbuk.
Na centralu je potrebno dovesti telefonski signal za mogućnost pozivanja definisanih brojeva u slučaju aktiviranja alarma.</t>
    </r>
  </si>
  <si>
    <t>Stavka obuhvata označavanje pozicija za ugradnju elemenata sistema vatrodojave prema projektu, probijanje otvora u zidovima i stropovima za ugradnju javljača, sirena i instalacijskih cijevi, polaganje cijevi i postavljanje PVC kanalica, uvlačenje kablova u kanalice i cijevi, ugradnja elemenata i njihovo povezivanje na instalacijske kablove, izradu svih potrebnih električnih spojeva i priključaka, gipsanje i žbukanje štemovanih otvora u zidovima i stropovima, priključivanje instalacije vatrodojave na centralnu, programiranje, konfiguriranje i testiranje kompletnog sistema vatrodojave, čišćenje radnog prostora i odvoz otpadnog materijala, sve ostale neophodne radove, materijale i opremu za kompletnu ugradnju nove instalacije.
Kod polaganja kablova na žbuk obratiti pažnju na ravnomjerno vođenje i prikladnu udaljenost od drugih instalacija i elemenata, te osigurati skladan i ujednačen raspored. 
Sve izmjene u odnosu na projektnu dokumentaciju moraju biti odobrene od strane nadzornog organa.
Stavka se smatra završenom kada je instalacija vatrodojave testirana i u potpunosti funkcionalna.</t>
  </si>
  <si>
    <r>
      <rPr>
        <sz val="9"/>
        <rFont val="Calibri"/>
        <family val="2"/>
      </rPr>
      <t xml:space="preserve">Radove izvesti prema priloženim nacrtima "Instalacija slabe struje" i Šema instalacije vatrodojave".
</t>
    </r>
    <r>
      <rPr>
        <b/>
        <i/>
        <sz val="9"/>
        <rFont val="Calibri"/>
        <family val="2"/>
      </rPr>
      <t xml:space="preserve">Napomena: </t>
    </r>
    <r>
      <rPr>
        <sz val="9"/>
        <rFont val="Calibri"/>
        <family val="2"/>
      </rPr>
      <t>Dužine kabova i PVC cijevi i kanalica provjeriti na licu mjesta.</t>
    </r>
    <r>
      <rPr>
        <b/>
        <sz val="9"/>
        <rFont val="Calibri"/>
        <family val="2"/>
      </rPr>
      <t xml:space="preserve">
Stavka obuhvata nabavku i ugradnju sljedeće opreme do potpune funkcionalnosti:</t>
    </r>
  </si>
  <si>
    <r>
      <t>Isporuka, montaža, spajanje, programiranje i puštanje u rad adresabilne vatrodojavne centrale sa dvije petlje u jednoj na koju je moguće povezati ukupno do 128 elemenata, dužina petlje do 2 km, integrisana telefonska dojava (PSTN modul) za SIA, Contact ID ili glasovnu dojavu. Do 2 paralelnih tabloa se moze vezati na centralu kako bi se omogućila daljinska kontrola (preko RS-485 komunikacije).</t>
    </r>
    <r>
      <rPr>
        <sz val="9"/>
        <rFont val="Calibri"/>
        <family val="2"/>
      </rPr>
      <t xml:space="preserve"> Centrala mora biti opremljena centraliziranim softverskim sistemom za programiranje, konfiguriranje i upravljanje integriranim protupožarnim sistemom objekta centralno putem računara, lokalno preko RS232 ili USB porta, 32 kompletno programabilne softverske zone, 2 alarmnih (OC) izlaza, 1 kontrolisani alarmni izlaz sa mogućnošću isključenja, 1 programabilni kontrolisani alarmni izlaz sa mogućnošću isključenja, 1 relejni izlaz za signalizaciju alarmnog stanja, 1 relejni izlaz za signalizaciju greške, pamti do 4000 događaja, napajanje 230 V AC, mjesto za dva akumulatora 12V 12AH, montaža u Rack ormar u Server sobi (Prostorija 5).</t>
    </r>
  </si>
  <si>
    <t>Isporuka i montaža na zid upravljačkog panela sistema vatrodojave KTV. Upravljački panel se montira na zid u Server sobi (Prostorija 5), ili drugu lokaciju po dogovoru sa Nadzornim organom.</t>
  </si>
  <si>
    <t>Isporuka i montaža adresabilnog optičkog javljača dima sa podnožjem prema lokacijama definisanim na priloženom nacrtu "Instalacija slabe struje" - oznaka "OJ".</t>
  </si>
  <si>
    <t>Isporuka i montaža kombinovanog multikriterijskog adresabilnog optičko-termičkog javljača sa podnožjem. Instalacija je predviđena u prostorijama 5 i 20 (Nacrt: Instalacija slabe struje).</t>
  </si>
  <si>
    <t>Isporuka i montaža adresabilnog ručnog javljača sa kućištem.
Predviđena je montaža po jednog ručnog javljača u Zonama 1 i 3, dok se preostalih 5 javljača montira u Zoni 2 (Nacrt: Instalacija slabe struje).</t>
  </si>
  <si>
    <t>Isporuka i montaža adresabilne sirene sa bljeskalicom za unutrašnju montažu.
Dvije adresabilne sirene sa bljeskalicom se montiraju u Zoni 2, pored sekcionih vrata, dok se jedna montira u hodniku Zone 1, pored ulaza (Nacrt: Instalacija slabe struje).</t>
  </si>
  <si>
    <t>Isporuka i montaža adresabilne sirene sa bljeskalicom za vanjsku montažu.
Adresibilna sirena sa bljeskalicom se montira na jugozapadnoj fasadi, pored predulaza (Nacrt: Instalacija slabe struje).</t>
  </si>
  <si>
    <t>Isporuka i ugradnja kabla za vatrodojavu JB-Y (ST) Y 2×2×0,8 mm</t>
  </si>
  <si>
    <t>Isporuka i ugradnja PVC fleksibilne cijevi fi 16mm. 
Kabal se provlači kroz fleksibilne PVC cijevi i polaže iznad spuštenog stropa, u rigips zidove, ili pod žbuk.</t>
  </si>
  <si>
    <t>Isporuka i ugradnja PVC kanalice 16×16 mm. 
Kabal se provlači kroz PVC kanalice u Zoni 1, i u dijelovima Zone 2.</t>
  </si>
  <si>
    <t>UKUPNO INSTALACIJA VATRODOJAVE</t>
  </si>
  <si>
    <t>INSTALACIJA PROTIVPROVALE</t>
  </si>
  <si>
    <r>
      <rPr>
        <b/>
        <sz val="9"/>
        <rFont val="Calibri"/>
        <family val="2"/>
      </rPr>
      <t>Nabavka, isporuka i ugradnja neophodne opreme i Izrada funkcionalne instalacije protivprovale.</t>
    </r>
    <r>
      <rPr>
        <sz val="9"/>
        <rFont val="Calibri"/>
        <family val="2"/>
      </rPr>
      <t xml:space="preserve">
Alarmna centrala ugrađuje se u komunikacioni ormar u tehničkoj prostoriji (Server sobi). U objektu je prema priloženim nacrtima potrebno rapsorediti senzore pokreta koji će nakon aktiviranja prepoznati bilo koji ulazak u prostor i aktivirati alarm.
Na fasadi objekta montira se alarmna sirena za dojavu aktiviranja sistema.
Na centralnu je potrebno dovesti signal za pozivanje definisanih osoba ili službi u slučaju aktiviranja alarma.</t>
    </r>
  </si>
  <si>
    <t>Stavka obuhvata označavanje pozicija za ugradnju elemenata sistema protivprovale prema projektu, probijanje otvora u zidovima i stropovima za ugradnju elemenata i instalacijskih cijevi, polaganje cijevi i postavljanje PVC kanalica, uvlačenje kablova u kanalice i cijevi, ugradnja elemenata i njihovo povezianje na instalacijske kablove, izradu svih potrebnih električnih spojeva i priključaka, gipsanje i žbukanje štemovanih otvora u zidovima i stropovima, priključivanje instalacije protivprovale na električnu mrežu, programiranje, konfiguriranje i testiranje kompletnog sistema protivprovale, čišćenje radnog prostora i odvoz otpadnog materijala, sve ostale neophodne radove, materijale i opremu za kompletnu ugradnju nove instalacije.
Kod polaganja kablova na žbuk obratiti pažnju na ravnomjerno vođenje i prikladnu udaljenost od drugih instalacija i elemenata, te osigurati skladan i ujednačen raspored. 
Sve izmjene u odnosu na projektnu dokumentaciju moraju biti odobrene od strane nadzornog organa.
Stavka se smatra završenom kada je instalacija protivprovale testirana i u potpunosti funkcionalna.</t>
  </si>
  <si>
    <r>
      <t xml:space="preserve">Radove izvesti prema priloženim nacrtima "Instalacija slabe struje" i Šema instalacije protivprovale".
</t>
    </r>
    <r>
      <rPr>
        <b/>
        <i/>
        <sz val="9"/>
        <rFont val="Calibri"/>
        <family val="2"/>
      </rPr>
      <t>Napomena:</t>
    </r>
    <r>
      <rPr>
        <sz val="9"/>
        <rFont val="Calibri"/>
        <family val="2"/>
      </rPr>
      <t xml:space="preserve"> Dužine kabova i PVC fleksibilnih cijevi i kanalica dodatno provjeriti na licu mjesta.
Stavka obuhvata nabavku i ugradnju sljedeće opreme do potpune funkcionalnosti:</t>
    </r>
  </si>
  <si>
    <t>Isporuka, montaža, spajanje i programiranje alarmne proivprovalne centrale sa telefonskim komunikatorom, akumulatorima za samostalan rad 24 sata,  montaža u rack ormar u prostoriji 5 (Nacrt: Instalacija slabe struje, PPC).</t>
  </si>
  <si>
    <t>Isporuka i montaža šifrarnika, upravljačkog panela KTP prema lokaciji naznačenoj na nacrtu Instalacija slabe struje (predulaz sa jugozapadne strane).</t>
  </si>
  <si>
    <t>Isporuka i montaža IC detektora pokreta sa minimalnim uglom detekcije od 90° i daljinom do 12 m prema lokacijama naznačenim na nacrtu Instalacija slabe struje ( Zona 1: 10; Zona 2: 9; Zona 3: 3).</t>
  </si>
  <si>
    <t>Isporuka i ugradnja sirene sa bljeskalicom na vanjskoj fasadi objekta na jugozapadnoj strani (predulaz, nacrt: Instalacija slabe struje).</t>
  </si>
  <si>
    <t>Isporuka i ugradnja kabla UTP Cat 7. Kabal se polaže u PVC fleksibilne cijevi i polaže pod žbuk, iznad spuštenog stropa i u rigips zidove u zonama 2 i 3, dok se u Zoni 1 postavlja nad žbuk, u PVC kanalice.</t>
  </si>
  <si>
    <t>Isporuka i ugradnja PVC fleksibilne cijevi fi 16mm</t>
  </si>
  <si>
    <t>Isporuka i ugradnja PVC kanalica 16×16 mm.</t>
  </si>
  <si>
    <t>UKUPNO INSTALACIJA PROTIVPROVALE</t>
  </si>
  <si>
    <t>INSTALACIJA VIDEONADZORA</t>
  </si>
  <si>
    <r>
      <rPr>
        <b/>
        <sz val="9"/>
        <rFont val="Calibri"/>
        <family val="2"/>
      </rPr>
      <t xml:space="preserve">Nabavka, isporuka i ugradnja neophodne opreme i Izrada funkcionalne instalacije videonadzora.
</t>
    </r>
    <r>
      <rPr>
        <sz val="9"/>
        <rFont val="Calibri"/>
        <family val="2"/>
      </rPr>
      <t xml:space="preserve">
Videonadzor koji će se instalirati u objektu će biti spojen preko LAN mreže. U komunikacionom ormaru u Server sobi će se instalirati mrežni snimač 8-ch PoE NVR. Na snimač je predviđeno da se povežu IP kamere koje se montiraju na zid, prema mjestima definisanim na priloženim nacrtiima.
Kompletna instalacija se izvodi UTP kablovima koji se uvlače u PVC fleksibilne cijevi i PVC kanalice.
Potrebno obezbijediti mogućnost daljinskog nadgledanja objekta.</t>
    </r>
  </si>
  <si>
    <t>Stavka obuhvata označavanje pozicija za ugradnju elemenata sistema videonadzora prema projektu, probijanje otvora u zidovima i stropovima za ugradnju kamera, komandnih ploča i instalacijskih cijevi, polaganje cijevi i postavljanje PVC kanalica, uvlačenje kablova u kanalice i cijevi, ugradnja elemenata i njihovo povezivanje na instalacijske kablove, izradu svih potrebnih električnih spojeva i priključaka, gipsanje i žbukanje štemovanih otvora u zidovima i stropovima, priključivanje instalacije videonadora na električnu mrežu, programiranje, konfiguriranje i testiranje kompletnog sistema videonadzora, čišćenje radnog prostora i odvoz otpadnog materijala, sve ostale neophodne radove, materijale i opremu za kompletnu ugradnju nove instalacije.
Kod polaganja kablova na žbuk obratiti pažnju na ravnomjerno vođenje i prikladnu udaljenost od drugih instalacija i elemenata, te osigurati skladan i ujednačen raspored. 
Sve izmjene u odnosu na projektnu dokumentaciju moraju biti odobrene od strane nadzornog organa.
Stavka se smatra završenom kada je instalacija videonadzora testirana i u potpunosti funkcionalna.</t>
  </si>
  <si>
    <r>
      <t xml:space="preserve">Radove izvesti prema priloženim nacrtima "Instalacija slabe struje" i Šema videonadzora".
</t>
    </r>
    <r>
      <rPr>
        <b/>
        <i/>
        <sz val="9"/>
        <rFont val="Calibri"/>
        <family val="2"/>
      </rPr>
      <t>Napomena:</t>
    </r>
    <r>
      <rPr>
        <sz val="9"/>
        <rFont val="Calibri"/>
        <family val="2"/>
      </rPr>
      <t xml:space="preserve"> Dužine kablova i PVC cijevi i kanalica dodatno provjeriti na licu mjesta.
Stavka obuhvata nabavku i ugradnju sljedeće opreme do potpune funkcionalnosti:</t>
    </r>
  </si>
  <si>
    <t>Isporuka, montaža u komunikacioni ormar i programiranje i spajanje mrežog snimača 8-ch PoE NVR, 2xsata utor, sa diskom 1Tb, snimanje do 8 mpx, samoprilagodljiv 10/100/1000 Mbps, 1xHDMI, 1xVGA, povezivanje IP kamera (prostorija br. 5, nacrt Instalacije slabe struje)</t>
  </si>
  <si>
    <t>Isporuka, ugradnja i povezivanje IP kamera za vanjsku montažu na zid 2MP mrežne kamere u bullet kućištu sa AcuSense i DarkFighter tehnologijom. Maksimalna rezolucija 1920x1080. Varifokalna optika 2.8 - 12 mm. Kompresija H.265+/H.265/H.264+/H.264. Nivo zaštite IP66, IK10. 120dB WDR. Domet IC dioda do 60m.
Kamere se montiraju prema pozicijama definisanim na nacrtu: Instalacija slabe struje.</t>
  </si>
  <si>
    <t>Isporuka i ugradnja kabla UTP Cat 7. Kabal se polaže u PVC fleksibilne cijevi i polaže pod žbuk, iznad spuštenog stropa i u rigips zidove u zonama 2 i 3, dok se u Zoni 1 stavlja u PVC kanalice.</t>
  </si>
  <si>
    <t>Isporuka i ugradnja PVC kanalica 16×16 mm</t>
  </si>
  <si>
    <t>UKUPNO INSTALACIJA VIDEONADZORA</t>
  </si>
  <si>
    <t>INSTALACIJA OZVUČENJA</t>
  </si>
  <si>
    <r>
      <rPr>
        <b/>
        <sz val="9"/>
        <rFont val="Calibri"/>
        <family val="2"/>
      </rPr>
      <t xml:space="preserve">Nabavka i isporuka neophodne opreme i Izrada funkcionalne instalacije ozvučenja.
</t>
    </r>
    <r>
      <rPr>
        <sz val="9"/>
        <rFont val="Calibri"/>
        <family val="2"/>
      </rPr>
      <t xml:space="preserve">
U objektu je predviđeno mrežno ozvučenje. U komunikacioni ormar u Server sobi se postavlja mrežno pojačalo snage do 250 W, a u objektu se instaliraju zvučnici.
Mrežno pojačalo će biti direktno spojeno na mrežu, i programiranjem će biti definisano ko može pristupiti ozvučenju.</t>
    </r>
  </si>
  <si>
    <t>Stavka obuhvata označavanje pozicija za ugradnju elemenata sistema ozvučenja prema projektu, probijanje otvora u zidovima i stropovima za ugradnju zvučnika, instalacijskih cijevi i druge opreme, polaganje cijevi i postavljanje PVC kanalica, uvlačenje kablova u kanalice i cijevi, ugradnja elekmenata i njihovo povezivanje na instalacijske kablove, izradu svih potrebnih električnih spojeva i priključaka, gipsanje i žbukanje štemovanih otvora u zidovima i stropovima, priključivanje instalacije ozvučenja na električnu mrežu, programiranje, konfiguriranje i testiranje kompletnog sistema ozvučenja, čišćenje radnog prostora i odvoz otpadnog materijala, sve ostale neophodne radove, materijale i opremu za kompletnu ugradnju nove instalacije.
Kod polaganja kablova na žbuk obratiti pažnju na ravnomjerno vođenje i prikladnu udaljenost od drugih instalacija i elemenata, te osigurati skladan i ujednačen raspored. 
Sve izmjene u odnosu na projektnu dokumentaciju moraju biti odobrene od strane nadzornog organa.
Stavka se smatra završenom kada je instalacija ozvučenja testirana i u potpunosti funkcionalna.</t>
  </si>
  <si>
    <r>
      <t xml:space="preserve">Radove izvesti prema priloženim nacrtima "Instalacija slabe struje" i Šema ozvučenja".
</t>
    </r>
    <r>
      <rPr>
        <b/>
        <i/>
        <sz val="9"/>
        <rFont val="Calibri"/>
        <family val="2"/>
      </rPr>
      <t>Napomena:</t>
    </r>
    <r>
      <rPr>
        <sz val="9"/>
        <rFont val="Calibri"/>
        <family val="2"/>
      </rPr>
      <t xml:space="preserve"> Dužine kablova i PVC cijevi i kanalica dodatno provjeriti na licu mjesta.
Stavka obuhvata nabavku i ugradnju sljedeće opreme do potpune funkcionalnosti:</t>
    </r>
  </si>
  <si>
    <t>Isporuka i ugradnja IP audio 4 kanalnog 19" TCP/IP mrežnog pojačala snage 250W u komunikacioni ormar (prostorija br. 5, nacrt: Instalacija slabe struje). Podržava TCP / IP, UDP, IGMP (Multicast) protokol, prenos 16-bitnog audio signal preko mreže. Jedan ulazni kanal (AUX) i jedan kanal Mic. (Mic) ulazni interfejs sa nezavisnim podešavanjima jačine i boje tona. Ugrađeno HiFi pojačalo snage  240W 4-8 Ohma 70-100V.Jedan EMC ulaz najvišeg prioriteta za uzbunjivanje. Jedan AUX izlaz za povezivanje dodatnog pojačala. Jedan trožilni izlaz za atenuatore kontrole jačine tona. Inteligentni nadzor potrošnje, kad nema ulaznog signala pojačalo je u stand-by modu, i automatski se uključuje čim dobije ulazni signal. Podrška za DHCP. Funkcije upravljanja autorizacijskim operacijama. Podrška za rezervno napajanje 24VDC. Frekventni opseg 60-18kHz.</t>
  </si>
  <si>
    <t>Isporuka, montaža i povezivanje mrežnog IP zvučnika  10W za zidnu montažu prema pozicijama definisanim na nacrtu Instalacija slabe struje (Zona 1: 8; Zona 2: 8; Zona 3: 4).</t>
  </si>
  <si>
    <t>Isporuka i ugradnja kabla za zvučnike 2x2,5 mm. Kabal se polaže u fleksibilne PVC cijevi i polaže pod žbuk, iznad spuštenog stropa i u rigips zidove u zonama 2 i 3, dok se u Zoni 1 stavlja u PVC kanalice.</t>
  </si>
  <si>
    <t>Spajanje sistema, povezivanje na LAN mrežu, funkcionalna proba.</t>
  </si>
  <si>
    <t>UKUPNO INSTALACIJA OZVUČENJA</t>
  </si>
  <si>
    <t>GROMOBRANSKA INSTALACIJA</t>
  </si>
  <si>
    <r>
      <t xml:space="preserve">Rekonstrukcija gromobranske instalacije
</t>
    </r>
    <r>
      <rPr>
        <sz val="9"/>
        <rFont val="Calibri"/>
        <family val="2"/>
      </rPr>
      <t>Predviđena je demontaža postojeće gromobranske instalacije, te izrada nove krovne gromobranske instalacije, verikalnih spustova, novih mjernih spojeva, te spajanje na postojeći uzemljivač.
Krovna gromobranska instalacija i vertikalni spustovi do mjernih mjesta izvest će se Al žicom. Između mjernog mjesta i postojećeg uzemljivača položit će se nova FeZn traka.</t>
    </r>
    <r>
      <rPr>
        <sz val="9"/>
        <rFont val="Calibri"/>
        <family val="2"/>
      </rPr>
      <t xml:space="preserve">
Stavka obuhvata sve neophodne i nepredviđene radove, a se smatra završenom nakon što je gromobranska instalacija testirana i funkcionalna.
Radove na rekonstrukciji gromobranske instalacije izvesti prema priloženim nacrtima "Gromobranska instalacija".</t>
    </r>
  </si>
  <si>
    <r>
      <rPr>
        <b/>
        <i/>
        <sz val="9"/>
        <rFont val="Calibri"/>
        <family val="2"/>
      </rPr>
      <t>Napomena</t>
    </r>
    <r>
      <rPr>
        <sz val="9"/>
        <rFont val="Calibri"/>
        <family val="2"/>
      </rPr>
      <t>: Sve količine dodatno provjeriti na licu mjesta.
Stavka obuhvata nabavku i ugradnju sljedeće opreme do potpune funkcionalnosti:</t>
    </r>
  </si>
  <si>
    <r>
      <t xml:space="preserve">Demontaža - otpajanje i skidanje postojeće gromobranske instalacije.
Stavka se odnosi na otpajanje dijelova 14 odvoda (vertikalnih spustova), od spoja na krovne hvataljke, do mjernog spojeva, uključujući križne spojnice i nosače trake i sve ostale spojne elemente, kao i kompletne postojeće krovne gromobranske instalacije.
</t>
    </r>
    <r>
      <rPr>
        <b/>
        <u/>
        <sz val="9"/>
        <rFont val="Calibri"/>
        <family val="2"/>
      </rPr>
      <t>Postojeći uzemljivač se ne mijenja.</t>
    </r>
    <r>
      <rPr>
        <sz val="9"/>
        <rFont val="Calibri"/>
        <family val="2"/>
      </rPr>
      <t xml:space="preserve">
Stavka obuhvata odlaganje na privremenu gradilišnu deponiju i odvoz otpisanog materijala na odgovarajuću gradsku deponiju.</t>
    </r>
  </si>
  <si>
    <t>Nabavka, isporuka i polaganje FeZn 25x4 mm trake, za izradu zemljovoda, od izlaza sa postojećeg uzemljivača do mjernog spoja.
Novoizrađene zemljovode povezati sa mjernim spojem u kutiji nakon njegove montaže.
Sve mjere dodatno provjeriti na licu mjesta.</t>
  </si>
  <si>
    <t>Nabavka, isporuka i polaganje žice Al fi 8 mm  (izrada spustnih vodova i prihvatnog voda).
Stavka se odnosi na izradu krovne gromobranske instalacije, te na izradu 14 vertikalnih spustova, prema priloženim shemama gromobranske instalacije.
Žica vertikalnih spustova polaže se nakon završetka fasaderskih radova. U cijenu uključiti sve neophodne zidne i krovne nosače žice (cca 200 nosača), kao i sav ostali sitni materijal.
Pri postavljanju žice osigurati vodoneporopusnost na mjestima pričvršćenja nosača na krov i zidne sendvič panele.
Novoizrađene spustove  povezati sa mjernim spojem u kutiji nakon njegove montaže, te sa prihvatnim vodom.
Nakon završetka fasaderskih radova izvesti i spojeve na sve metalne mase (spojnicama ili lemljenjem, uključujući oluke, metalne nosače, metalne okvire i sl.).  Obuhvatiti 13 spojeva  Al žice sa olukom.</t>
  </si>
  <si>
    <t>Radove na postavljanju gromobranske instalacije izvesti na način da se osigura funkcionalnost instalacije. Spojevi mojaju osigurati funkcionalnu galvansku vezu.
Sve količine dodatno provjeriti na licu mjesta.</t>
  </si>
  <si>
    <t>Nabavka, doprema, obrada (priprema za montažu) i montaža u zid ukupno 14 kutija mjernih spojeva sa pripadajućim mjernim križnim spojnicama i ostalim priborom, te izrada spojeva sa vertikalnim odvodima prema krovu, i prema zemljovodima ka temeljnom uzemljivaču, sve do pune funkcionalnosti.
Mjerne spojeve izvesti pod žbuku sa izradom ispitnog mjesta novopostavljenim ukrsnim komadom.
Kutije fiksirati na konstruktivni dio zida, a novomontirane revizione poklopce izravnati sa fasadom. Revizioni poklopac se montira nakon završetka izrade fasade.
Stavka obuhvata sav neophodni materijal i radove.</t>
  </si>
  <si>
    <t>Isporuka i ugradnja ukrsnog komada traka-traka</t>
  </si>
  <si>
    <t>Isporuka i ugradnja ukrsnog komada žica-žica</t>
  </si>
  <si>
    <t>Isporuka i montaža ukrsnog komada traka-žica</t>
  </si>
  <si>
    <t>Ispitivanje kompletne gromobranske instalacije sa izradom zapisnika (protokola) o završenom pregledu i ispitivanju gromobranske instalacije za sva mjerna mjersta. Ispitivanje gromobranskih instalacija, osim vizuelnog pregleda (korozija, oštećenje...) uključuje i mjerenja na dovodnim spustovima kojim se utvrđuje galvanska neprekidnost na dijelu prihvatni sistem-spusni vod, kao i mjerenja na zemljovodima (odvodima ka uzemljivaču) kojima se utvđuju vrijednosti otpornosti uzemljivača na koje su vezani spusni vodovi.
Gromobranska instalacija je po montaži funkcionalna uz ispunjavanje svih važećih propisa.</t>
  </si>
  <si>
    <t>UKUPNO GROMOBRANSKA INSTALACIJA</t>
  </si>
  <si>
    <t>INSTALACIJA IZJEDNAČAVANJA POTENCIJALA</t>
  </si>
  <si>
    <r>
      <t xml:space="preserve">Izrada instalacije izjednačavanja potencijala
</t>
    </r>
    <r>
      <rPr>
        <sz val="9"/>
        <rFont val="Calibri"/>
        <family val="2"/>
      </rPr>
      <t>U objektu je potrebno sve metalne dijelove koji pri normalnom radu nisu pod naponom, a postoji mogućnost da indirektno dođu pod napon spojiti na sistem uzemljenja.
Sve metalne dijelove konstrukcije, vrata, mašinskih instalacija i ostale opreme je potrebno P/F provodnikom spojiti na najbliže mjesto koje je uzemljeno.
Stavka obuhvata sve neophodne i nepredviđene radove, i treba osigurati sigurno uzemljenje svih metalnih masa u objektu, kako bi se spriječilo opasno dodirivanje.</t>
    </r>
  </si>
  <si>
    <t>Nabava i montaža trake FeZn 25x4 mm u prostoriji ostave gdje je smještena oprema za grijanje i klimatizaciju. Spajanje trake na postojeći uzemljivač i izrada prstena u prostoriji. U cijenu uračunati ukrsne komade i zidne nosače trake.</t>
  </si>
  <si>
    <t>Nabava i ugradnja žice P/F 6 mm za izvođenje instalacije izjednačavanja potencijala. U cijenu uračunati obujmice za cijevi, vijke i  pvc cijev fi 16mm.</t>
  </si>
  <si>
    <t>UKUPNO INSTALACIJA IZJEDNAČAVANJA POTENCIJALA</t>
  </si>
  <si>
    <t>UKUPNO:</t>
  </si>
  <si>
    <t>XII</t>
  </si>
  <si>
    <t>Obračun po kompletu okna.</t>
  </si>
  <si>
    <t>XIII</t>
  </si>
  <si>
    <t>XIV</t>
  </si>
  <si>
    <t>XV</t>
  </si>
  <si>
    <t>XVI</t>
  </si>
  <si>
    <t>XVII</t>
  </si>
  <si>
    <t>XVIII</t>
  </si>
  <si>
    <t>XIX</t>
  </si>
  <si>
    <t>XX</t>
  </si>
  <si>
    <t>XXI</t>
  </si>
  <si>
    <t>XXII</t>
  </si>
  <si>
    <t>XXIII</t>
  </si>
  <si>
    <t>INSTALACIA VATRODOJAVE</t>
  </si>
  <si>
    <t>REKONSTRUKCIJA GROMOBRANSKE INSTALACIJE</t>
  </si>
  <si>
    <t>REKAPITULACIJA</t>
  </si>
  <si>
    <t>Obračun po kompletu.</t>
  </si>
  <si>
    <t>1.1.</t>
  </si>
  <si>
    <t>1.1</t>
  </si>
  <si>
    <t>1.2.1</t>
  </si>
  <si>
    <t>1.2.2</t>
  </si>
  <si>
    <t>1.2.3</t>
  </si>
  <si>
    <t>1.2.4</t>
  </si>
  <si>
    <t>1.2</t>
  </si>
  <si>
    <t>1.2.5</t>
  </si>
  <si>
    <t>1.2.6</t>
  </si>
  <si>
    <t>1.2.7</t>
  </si>
  <si>
    <t>1.2.8</t>
  </si>
  <si>
    <t>1.1.1</t>
  </si>
  <si>
    <t>1.2.9</t>
  </si>
  <si>
    <t>1.3</t>
  </si>
  <si>
    <t>1.4</t>
  </si>
  <si>
    <t>1.5</t>
  </si>
  <si>
    <t>1.6</t>
  </si>
  <si>
    <t>1.7</t>
  </si>
  <si>
    <t>1.8</t>
  </si>
  <si>
    <t>1.9</t>
  </si>
  <si>
    <t>1.10</t>
  </si>
  <si>
    <t>1.11</t>
  </si>
  <si>
    <t xml:space="preserve"> - fi 20 mm</t>
  </si>
  <si>
    <t xml:space="preserve">Isporuka i ugradnja PVC fleksibilne cijevi </t>
  </si>
  <si>
    <t>Isporuka i ugradnja PVC kanalica</t>
  </si>
  <si>
    <r>
      <t xml:space="preserve"> - </t>
    </r>
    <r>
      <rPr>
        <b/>
        <i/>
        <sz val="9"/>
        <rFont val="Calibri"/>
        <family val="2"/>
      </rPr>
      <t>60×40 mm</t>
    </r>
  </si>
  <si>
    <t>1.12</t>
  </si>
  <si>
    <r>
      <t xml:space="preserve">Isporuka i ugradnja pvc fleksibilne cijevi
</t>
    </r>
    <r>
      <rPr>
        <b/>
        <i/>
        <sz val="9"/>
        <rFont val="Calibri"/>
        <family val="2"/>
        <charset val="238"/>
        <scheme val="minor"/>
      </rPr>
      <t>- fi 16mm</t>
    </r>
  </si>
  <si>
    <t>4.1</t>
  </si>
  <si>
    <t>4.2</t>
  </si>
  <si>
    <t>7.1</t>
  </si>
  <si>
    <t>7.2</t>
  </si>
  <si>
    <t>2.4</t>
  </si>
  <si>
    <t>2.5</t>
  </si>
  <si>
    <t>12.1</t>
  </si>
  <si>
    <t>12.2</t>
  </si>
  <si>
    <t>12.3</t>
  </si>
  <si>
    <t>12.4</t>
  </si>
  <si>
    <t>12.5</t>
  </si>
  <si>
    <t>12.6</t>
  </si>
  <si>
    <t>12.7</t>
  </si>
  <si>
    <r>
      <t>Stavka obuhvata sve potrebne radove i materijal za izvedbu ove pozicije, sa svim spojnim i pričvrsnim elementima za potpunu izvedbu i ugradnju namještaja na platformu u amfiteatru, kao i dovođenje u funkcionalno stanje.
Jediničnom cijenom obuhvatiti sve navedene radove, vertikalni i horizontalni transport pojedinačnih dijelova kao i odlaganje otpadnog materijala i</t>
    </r>
    <r>
      <rPr>
        <sz val="9"/>
        <color theme="1"/>
        <rFont val="Calibri"/>
        <family val="2"/>
        <charset val="238"/>
      </rPr>
      <t xml:space="preserve"> šuta na privremenu deponiju na gradilištu, utovar u kamione i odvoz na najbližu opštinsku deponiju i sve nepredviđene radove.</t>
    </r>
    <r>
      <rPr>
        <sz val="9"/>
        <rFont val="Calibri"/>
        <family val="2"/>
        <charset val="238"/>
      </rPr>
      <t xml:space="preserve">
Količine i dimenzije provjeriti na licu mjesta te usaglasiti sa Ugovornim i Nadzornim organom. </t>
    </r>
  </si>
  <si>
    <t>14.1</t>
  </si>
  <si>
    <t>14.2</t>
  </si>
  <si>
    <t>14.3</t>
  </si>
  <si>
    <t>14.4</t>
  </si>
  <si>
    <t>14.5</t>
  </si>
  <si>
    <t>14.6</t>
  </si>
  <si>
    <t>14.7</t>
  </si>
  <si>
    <t>XXIV</t>
  </si>
  <si>
    <t>GRIJANJE I HLAĐENJE - ZONA 1</t>
  </si>
  <si>
    <r>
      <rPr>
        <b/>
        <sz val="9"/>
        <rFont val="Calibri"/>
        <family val="2"/>
        <charset val="238"/>
        <scheme val="minor"/>
      </rPr>
      <t>Instalacija sistema grijanja i hlađenja - ZONA 1</t>
    </r>
    <r>
      <rPr>
        <sz val="9"/>
        <rFont val="Calibri"/>
        <family val="2"/>
        <charset val="238"/>
        <scheme val="minor"/>
      </rPr>
      <t xml:space="preserve">
Nabavka i instalacija nove opreme u sistemu grijanja i hlađenja sa toplotnom pumpom zrak - voda, split sistem. Prilikom ugradnje obavezno je pridržavati se  tehničkih uslova, važećih standarda i preporuka proizvođača opreme. 
Prije postavljanja opreme potrebno je izvršiti pripremu podloge koja obuhvata sav potreban rad i neophodne nosače.
Ova stavka obuhvata demontažu već postojeće nepotrebne opreme sistema grijanja, te odlaganje otpadnog materijala na privremenu deponiju na gradilištu, a zatim utovar u kamione i odvoz na najbližu opštinsku deponiju kao i sve nepredviđene radove.
Za puštanje u rad i automatizaciju sistema nakon uspješne funkcionalne probe potrebne su navedene stavke:</t>
    </r>
  </si>
  <si>
    <t>Nabavka i ugradnja toplotne pumpe zrak - voda uz mogućnost WiFi upravljanja pomoću Android aplikacije, te sa automatskim defrost modom</t>
  </si>
  <si>
    <t>kom.</t>
  </si>
  <si>
    <t>Kapactet: g/h 16kW/14kW</t>
  </si>
  <si>
    <t>Minimalni COP: 4,5</t>
  </si>
  <si>
    <t>Napajanje: 380 V, 50 Hz</t>
  </si>
  <si>
    <t>Nabavka i ugradnja ekspanzione posude</t>
  </si>
  <si>
    <t>Zapremina: 24 l</t>
  </si>
  <si>
    <t>Priključak: 3/4''</t>
  </si>
  <si>
    <t xml:space="preserve">Nabavka i ugradnja akumulacionog spremnika </t>
  </si>
  <si>
    <t>Zapremina: 300 l</t>
  </si>
  <si>
    <t>Izrada i ugradnja razdjelnika i sabirnika od čelične bešavne cijevi DN100, dužine 600 mm, sa priključcima 2xDN32 i 1xDN25 (na razdjelniku) i 2xDN32 i 1xDN25 (na sabirniku), sa odzrakama, ispusnom slavinom i izolacijom</t>
  </si>
  <si>
    <t>Nabavka i ugradnja sigurnosne grupe 1", koja obuhvata odzračni ventil, manometar i ventil sigurnosti. U cijenu uračunati cijevnu redukciju na 1"</t>
  </si>
  <si>
    <t>Nabavka i ugradnja električnog grijača 3 kW, 400 V, priključka 6/4'' za dogrijavanje akumulacionog spremnika (sa termostatom)</t>
  </si>
  <si>
    <t>Nabavka i ugradnja ventila sigurnosti DN20, PN6</t>
  </si>
  <si>
    <t>Nabavka i ugradnja hvatača nečistoća - filtera, navojni priključak. U cijenu uračunati narezivanje navoja, nipl i holender, DN32, PN16</t>
  </si>
  <si>
    <t>Nabavka i ugradnja kuglastog ventila sa navojem. U cijenu uračunati narezivanje navoja, nipl i holender, sljedećih dimenzija</t>
  </si>
  <si>
    <t>DN32, PN16</t>
  </si>
  <si>
    <t>DN25, PN16</t>
  </si>
  <si>
    <t>Nabavka i ugradnja nepovratnog ventila, navojni priključak. U cijenu uračunati narezivanje navoja, nipl i holender DN32. PN16</t>
  </si>
  <si>
    <t>Nabavka i ugradnja manometra, mjernog opsega 0-6 bar</t>
  </si>
  <si>
    <t>Nabavka i ugradnja termometra, mjernog opsega 0-120 °C</t>
  </si>
  <si>
    <t>Nabavka i ugradnja cijevnog termostata (sonda PT1000)</t>
  </si>
  <si>
    <t>Nabavka i ugradnja RTL termostatskog ventila DN25, za regulaciju temperature grijanja. Ugradnja na povrat</t>
  </si>
  <si>
    <t>Nabavka i ugradnja cirkulacione pumpe sa elektronskim upravljanjem i frekventnom regulacijom broja obrtaja</t>
  </si>
  <si>
    <t>Qmax=1,35 m³/h, Hmax= 3 m, 230 V, 50 Hz; DN25</t>
  </si>
  <si>
    <t>Qmax=1,35 m³/h, Hmax= 1 m, 230 V, 50 Hz; DN25</t>
  </si>
  <si>
    <t>Nabavka i ugradnja zidne ventilokonvektorske jedinice</t>
  </si>
  <si>
    <t>učinak hlađenja: 1,85 kW</t>
  </si>
  <si>
    <t>učinak hlađenja: 2,16 kW</t>
  </si>
  <si>
    <t>Nabavka i ugradnja sobnog programabilnog sedmičnog termostata, sa tačnošću regulacije +/- 0,5 °C</t>
  </si>
  <si>
    <t>Nabavka i ugradnja opreme za priključenje zidne ventilokonvektorske jedinice na čelični cjevovod, koja obuhvata:
- Pocinčani "T" komad 1/2", 2 kom.
- Kugla ventil M/Ž 1/2", 2 kom.
- Automatski odzračni ventil 1/2", 2 kom.
- Fleksibilna orebrena cijev 1/2", 0,5 m, 2 kom.
- Kugla ventil (leptir) sa holenderom 1/2", 2 kom.</t>
  </si>
  <si>
    <t>Nabavka i ugradnja inverter klima urađaja, kapaciteta 3,5 kW, rashladno sredstvo R32, uz mogućnost WiFi upravljanja pomoću Android aplikacije. Komplet obuhvata unutrašnju i vanjsku jedinicu. U cijenu uračunati i potrebne cjevovode dužine 11 m.</t>
  </si>
  <si>
    <t>Nabavka i ugradnja čelične bešavne cijevi. U cijenu uračunati izradu oslonaca cijevi, lukove, cijevne redukcije,"T" komade, obujmice, rozetne, spojni i zaptivni materijal i sl.</t>
  </si>
  <si>
    <t>DN15 (ø21,6x2,1 mm)</t>
  </si>
  <si>
    <t>DN20 (ø26,9x2,3 mm)</t>
  </si>
  <si>
    <t>DN25 (ø33,7x2,6 mm)</t>
  </si>
  <si>
    <t>DN32 (ø42,4x2,6 mm)</t>
  </si>
  <si>
    <t>Profilisana paronepropusna izolacija od sintetičkog kaučuka, za izolaciju čeličnog cjevovoda grijanja, sa izolacijom debljine 13 mm, za cijevi:</t>
  </si>
  <si>
    <t>Sve cijevi horizontalne i vertikalne mreže koja je sklona korodiranju, dobro očistiti od eventualne korozije i drugih nečistoća, a zatim izvršiti antikorozionu zaštitu 2x temeljnom bojom, zatim dva puta završnom - lak bojom. Za antikorozionu zaštitu koristiti boje otporne na temperaturu do 100˚C. Antikorozionu zaštitu raditi prema standardu SIS 851 111</t>
  </si>
  <si>
    <r>
      <t>m</t>
    </r>
    <r>
      <rPr>
        <sz val="10"/>
        <rFont val="Calibri"/>
        <family val="2"/>
        <charset val="238"/>
      </rPr>
      <t>²</t>
    </r>
  </si>
  <si>
    <t>Nabavka i ugradnja PPR cijevi, za odvod kondenzata sa ventilokonvektorskih jedinica. Odvod kondenzata izvesti u najbliži sanitarni čvor. U cijenu uračunati fazonske komade, ovjese i priključke u odvode</t>
  </si>
  <si>
    <t>ø25 mm</t>
  </si>
  <si>
    <t>ø32 mm</t>
  </si>
  <si>
    <t>Hladna tlačna proba kompletnog sistema na hladni hidraulički pritisak 1,3 puta veći od radnog</t>
  </si>
  <si>
    <t>Topla proba i fina regulacija sistema</t>
  </si>
  <si>
    <t>1.13</t>
  </si>
  <si>
    <t>1.14</t>
  </si>
  <si>
    <t>1.15</t>
  </si>
  <si>
    <t>1.16</t>
  </si>
  <si>
    <t>1.17</t>
  </si>
  <si>
    <t>1.18</t>
  </si>
  <si>
    <t>1.19</t>
  </si>
  <si>
    <t>1.20</t>
  </si>
  <si>
    <t>1.21</t>
  </si>
  <si>
    <t>1.22</t>
  </si>
  <si>
    <t>1.23</t>
  </si>
  <si>
    <t>UKUPNO GRIJANJE I HLAĐENJE - ZONA 1</t>
  </si>
  <si>
    <t>Kapactet: g/h 75 kW/70 kW</t>
  </si>
  <si>
    <t>Minimalni COP: 3,16</t>
  </si>
  <si>
    <t>Napajanje: 400V, 50 Hz</t>
  </si>
  <si>
    <t>Zapremina: 150 l</t>
  </si>
  <si>
    <t>Priključak: 1''</t>
  </si>
  <si>
    <t>Zapremina: 1500 l</t>
  </si>
  <si>
    <t>Nabavka i ugradnja električnog grijača 12 kW, 400 V, priključka 6/4'' za dogrijavanje akumulacionog spremnika (sa termostatom)</t>
  </si>
  <si>
    <t>Nabavka i ugradnja ventila sigurnosti DN25, PN6</t>
  </si>
  <si>
    <t>Nabavka i ugradnja hvatača nečistoća - filtera, navojni priključak. U cijenu uračunati narezivanje navoja, nipl i holender, DN65, PN16</t>
  </si>
  <si>
    <t xml:space="preserve">Nabavka i ugradnja kuglastog ventila sa navojem. U cijenu uračunati narezivanje navoja, nipl i holender </t>
  </si>
  <si>
    <t>DN65, PN16</t>
  </si>
  <si>
    <t>Nabavka i ugradnja nepovratnog ventila, navojni priključak. U cijenu uračunati narezivanje navoja, nipl i holender</t>
  </si>
  <si>
    <t>Nabavka i ugradnja limenog ormarića za smještaj razdjeljnika i sabirnika sa potrebnim brojem priključaka (potis+povrat), sa vratima i bravicom, ugradnja podžbuk</t>
  </si>
  <si>
    <t>dimenzija: 515X110</t>
  </si>
  <si>
    <t>dimenzija: 600x110</t>
  </si>
  <si>
    <t>Isporuka i montaža razdjelne stanice za ventilokonvektorsko grijanje i hlađenje koja se sastoji od: razdjelnik (potis+povrat) od mesinga, poniklovano, sa svom potrebnom opremom</t>
  </si>
  <si>
    <t>sa 5 krugova</t>
  </si>
  <si>
    <t>sa 6 krugova</t>
  </si>
  <si>
    <t>Nabavka i ugradnja plastične višeslojne cijevi PEX-AL-PEX, sa aluminijskim slojem 0,4 mm, sa izolacijom, za horizontalne cijevne krugove sa cijevnim obujmicama za kablovsko vođenje cijevi,
Ø20x2 mm</t>
  </si>
  <si>
    <t>Isporuka i montaža brtvene matice - holendera sa brtvenim prstenom za spajanje PEX cijevi na armaturu, za priključak cijevi Ø20x2 mm</t>
  </si>
  <si>
    <t>Q=6,5 m³/h, H= 3,5 m, 230 V, 50 Hz; DN40</t>
  </si>
  <si>
    <t>Q=6,5 m³/h, H= 1 m, 230 V, 50 Hz; DN40</t>
  </si>
  <si>
    <t>Nabavka i ugradnja stropne kasetne ventilokonvektorske jedinice sa daljinskim upravljanjem. U cijenu uračunati i odgovarajuće ukrasne maske.</t>
  </si>
  <si>
    <t xml:space="preserve"> g/h: 3,28/3,30 kW</t>
  </si>
  <si>
    <t xml:space="preserve"> g/h: 5,03/4,86 kW</t>
  </si>
  <si>
    <t>Nabavka i ugradnja opreme za priključenje stropne kasetne ventilokonvektorske jedinice na čelični cjevovod, koja obuhvata:
- Pocinčani "T" komad 1/2" ili 3/4", 2 kom.
- Redukcija pocinčana 3/4" na 1/2", 2 kom. (ako je priključak DN20)
- Kugla ventil M/Ž 1/2", 2 kom.
- Automatski odzračni ventil 1/2", 2 kom.
- Fleksibilna orebrena cijev 1/2" ili 3/4", 0,5 m, 2 kom.
- Kugla ventil (leptir) sa holenderom 1/2" ili 3/4", 2 kom.
- Termostatski troputni ventil 1/2'', 1 kom.</t>
  </si>
  <si>
    <t>Nabavka i ugradnja parapetne ventilokonvektorske jedinice. U cijenu uračunati termostatski troputni ventil</t>
  </si>
  <si>
    <t xml:space="preserve"> g/h: 1,34/0,95 kW</t>
  </si>
  <si>
    <t xml:space="preserve"> g/h: 3,75/3,58 kW</t>
  </si>
  <si>
    <t>Nabavka i ugradnja čelične bešavne cijevi sa normalnom debljinom stijenke. U cijenu uračunati izradu lukova,"T" komada, obujmica, rozeti, spojnog zaptivnog materijala i sl.</t>
  </si>
  <si>
    <t>DN25 (ø33,7x26 mm)</t>
  </si>
  <si>
    <t>DN50 (ø60,3x2,9 mm)</t>
  </si>
  <si>
    <t>DN65 (ø76,1x2,9 mm)</t>
  </si>
  <si>
    <t>Profilisana paronepropusna izolacija od sintetičkog kaučuka, za izolaciju čeličnog cjevovoda grijanja, sa izolacijom debljine 13 mm, za cijevi</t>
  </si>
  <si>
    <r>
      <t>m</t>
    </r>
    <r>
      <rPr>
        <sz val="10"/>
        <rFont val="Calibri"/>
        <family val="2"/>
      </rPr>
      <t>²</t>
    </r>
  </si>
  <si>
    <t>GRIJANJE I HLAĐENJE - ZONA 2</t>
  </si>
  <si>
    <t>XXV</t>
  </si>
  <si>
    <t>Kapactet g/h:  20 kW/15,50 kW</t>
  </si>
  <si>
    <t>Napajanje: 220 V, 50 Hz</t>
  </si>
  <si>
    <t>Zapremina: 35 l</t>
  </si>
  <si>
    <t>Zapremina: 500 l</t>
  </si>
  <si>
    <t>Nabavka i ugradnja električnog grijača 6 kW, 400 V, priključka 6/4'' za dogrijavanje akumulacionog spremnika (sa termostatom)</t>
  </si>
  <si>
    <t>Nabavka i ugradnja hvatača nečistoća - filtera, navojni priključak. U cijenu uračunati narezivanje navoja, nipl i holender, DN40, PN16</t>
  </si>
  <si>
    <t>Nabavka i ugradnja kuglastog ventila sa navojem. U cijenu uračunati narezivanje navoja, nipl i holender, DN40, PN16</t>
  </si>
  <si>
    <t>Nabavka i ugradnja nepovratnog ventila, navojni priključak. U cijenu uračunati narezivanje navoja, nipl i holender, DN40, PN16</t>
  </si>
  <si>
    <t>Q=2,3 m³/h, H= 2,5 m, 230 V, 50 Hz; DN32</t>
  </si>
  <si>
    <t>Q=2,3 m³/h, H= 1 m, 230 V, 50 Hz; DN32</t>
  </si>
  <si>
    <t>Nabavka i ugradnja stropne kasetne ventilokonvektorske jedinice. U cijenu uračunati i odgovarajuće ukrasne maske</t>
  </si>
  <si>
    <t>Nabavka i ugradnja opreme za priključenje stropne kasetne ventilokonvektorske jedinice na čelični cjevovod, koja obuhvata:
- Pocinčani "T" komad 1/2", 2 kom.
- Kugla ventil M/Ž 1/2", 2 kom.
- Automatski odzračni ventil 1/2", 2 kom.
- Fleksibilna orebrena cijev 1/2", 0,5 m, 2 kom.
- Kugla ventil (leptir) sa holenderom 1/2", 2 kom.
- Termostatski troputni ventil 1/2'', 1 kom.</t>
  </si>
  <si>
    <t>Nabavka i ugradnja čelične bešavne cijevi sa normalnom debljinom stijenke. U cijenu uračunati izradu oslonaca cijevi, lukova, "T" komada, rozeti, spojnog, zaptivnog materijala i sl.</t>
  </si>
  <si>
    <t>DN40 (ø48,3x2,6 mm)</t>
  </si>
  <si>
    <t>UKUPNO GRIJANJE I HLAĐENJE - ZONA 2</t>
  </si>
  <si>
    <t>GRIJANJE I HLAĐENJE - ZONA 3</t>
  </si>
  <si>
    <t xml:space="preserve"> g/h: 3,28/3,30 Kw</t>
  </si>
  <si>
    <t>UKUPNO GRIJANJE I HLAĐENJE - ZONA 3</t>
  </si>
  <si>
    <t>Nabavka i instalacija nove opreme u sistemu ventilacije. Prilikom ugradnje obavezno je pridržavati se tehničkih uslova, važećih standarda i preporuka proizvođača opreme. Prije postavljanja opreme potrebno je izvršiti pripremu podloge koja obuhvata sav potreban rad i neophodne nosače. 
Ova stavka obuhvata odlaganje otpadnog materijala na privremenu deponiju na gradilištu, a zatim utovar u kamione i odvoz na najbližu gradsku deponiju kao i sve nepredviđene radove. 
Za puštanje u rad i automatizaciju sistema nakon uspješne funkcionalne probe potrebne su navedene stavke:</t>
  </si>
  <si>
    <t>Fleksibilne veze;</t>
  </si>
  <si>
    <t>U cijenu uračunati ugradnju i ožičenje zidnog elektronskog kontrolera.</t>
  </si>
  <si>
    <t>U cijenu uračunati ovjesni i pomoćni materijal</t>
  </si>
  <si>
    <t>Izolacija ventilacione jedinice, izolacijom sa parnom branom, debljine 10 mm</t>
  </si>
  <si>
    <t>Ravni dio cjevovoda:</t>
  </si>
  <si>
    <t>Ø500 mm</t>
  </si>
  <si>
    <t>Ø400 mm</t>
  </si>
  <si>
    <t>Ø355 mm</t>
  </si>
  <si>
    <t>Ø250 mm</t>
  </si>
  <si>
    <t>„T“ komad:</t>
  </si>
  <si>
    <t>Ø500/Ø355 mm</t>
  </si>
  <si>
    <t>Ø400/Ø250 mm</t>
  </si>
  <si>
    <t>Ø355/Ø355 mm</t>
  </si>
  <si>
    <t>Ø355/Ø250 mm</t>
  </si>
  <si>
    <t>Cijevni luk 90º:</t>
  </si>
  <si>
    <t>Cijevna redukcija</t>
  </si>
  <si>
    <t>Ø500/Ø400</t>
  </si>
  <si>
    <t>Ø400/Ø355</t>
  </si>
  <si>
    <t>Ø355/Ø250</t>
  </si>
  <si>
    <t>Prelazni komad:</t>
  </si>
  <si>
    <t>610x510 / Ø250 mm</t>
  </si>
  <si>
    <t>Aluminijumske fleksibilne cijevi za spajanje rešetki na cjevovod</t>
  </si>
  <si>
    <t>Izolacija svih kanala sistema ventilacije, izolacijom sa parnom branom, debljine 10 mm</t>
  </si>
  <si>
    <t>Nabavka i ugradnja pocinčane štucne za AL rešetke</t>
  </si>
  <si>
    <t>Nabavka i ugradnja aluminijske vanjske zaštitne žaluzine sa mrežicom okrugla na usisu i potisu rekuperatorskih jedinica, za prečnik cijevi 500 mm</t>
  </si>
  <si>
    <t>Napajanje: 15 W, 230 V, priključak 100 mm</t>
  </si>
  <si>
    <t>Nabavka i ugradnja aluminijske vanjske zaštitne žaluzine sa mrežicom, dimenzija Ø160 mm</t>
  </si>
  <si>
    <t>Nabavka i ugradnja aluminijske vanjske zaštitne žaluzine sa mrežicom, dimenzija Ø125 mm</t>
  </si>
  <si>
    <t>Nabavka i ugradnja PVC cijevi klase SN2. U cijenu uračunati spojne elemente, oslonce i drugi potrebni materijal. Cijenom obuhvatiti eventualno bušenje zidova</t>
  </si>
  <si>
    <t>Ø160 mm</t>
  </si>
  <si>
    <t>Ø125 mm</t>
  </si>
  <si>
    <t>Ø110 mm</t>
  </si>
  <si>
    <t>"T" komad:</t>
  </si>
  <si>
    <t>Cijevna redukcija:</t>
  </si>
  <si>
    <t>Ø160/Ø125</t>
  </si>
  <si>
    <t>Ø125/Ø110</t>
  </si>
  <si>
    <t xml:space="preserve">Funkcionalna proba sistema ventilacije </t>
  </si>
  <si>
    <t>UKUPNO VENTILACIJA</t>
  </si>
  <si>
    <t>VENTILACIJA</t>
  </si>
  <si>
    <t>XXVII</t>
  </si>
  <si>
    <t>XXVI</t>
  </si>
  <si>
    <r>
      <t xml:space="preserve">Grijanje pri vanjskoj temperaturi: -20 do +35 </t>
    </r>
    <r>
      <rPr>
        <sz val="9"/>
        <rFont val="Calibri"/>
        <family val="2"/>
        <charset val="238"/>
      </rPr>
      <t>⁰C</t>
    </r>
  </si>
  <si>
    <r>
      <rPr>
        <b/>
        <sz val="9"/>
        <rFont val="Calibri"/>
        <family val="2"/>
        <charset val="238"/>
        <scheme val="minor"/>
      </rPr>
      <t>Instalacija sistema grijanja i hlađenja - ZONA 2</t>
    </r>
    <r>
      <rPr>
        <sz val="9"/>
        <rFont val="Calibri"/>
        <family val="2"/>
        <charset val="238"/>
        <scheme val="minor"/>
      </rPr>
      <t xml:space="preserve">
Nabavka i instalacija nove opreme u sistemu grijanja i hlađenja sa toplotnom pumpom zrak - voda, split sistem. Prilikom ugradnje obavezno je pridržavati se  tehničkih uslova, važećih standarda i preporuka proizvođača opreme. 
Prije postavljanja opreme potrebno je izvršiti pripremu podloge koja obuhvata sav potreban rad i neophodne nosače.
Ova stavka obuhvata demontažu već postojeće nepotrebne opreme sistema grijanja, te odlaganje otpadnog materijala na privremenu deponiju na gradilištu, a zatim utovar u kamione i odvoz na najbližu opštinsku deponiju kao i sve nepredviđene radove.
Za puštanje u rad i automatizaciju sistema nakon uspješne funkcionalne probe potrebne su navedene stavke:
</t>
    </r>
  </si>
  <si>
    <r>
      <t xml:space="preserve">Grijanje pri vanjskoj temperaturi: -20 do +43 </t>
    </r>
    <r>
      <rPr>
        <sz val="9"/>
        <rFont val="Calibri"/>
        <family val="2"/>
        <charset val="238"/>
      </rPr>
      <t>⁰C</t>
    </r>
  </si>
  <si>
    <r>
      <rPr>
        <b/>
        <sz val="9"/>
        <rFont val="Calibri"/>
        <family val="2"/>
        <charset val="238"/>
        <scheme val="minor"/>
      </rPr>
      <t>Instalacija sistema grijanja i hlađenja - ZONA 3</t>
    </r>
    <r>
      <rPr>
        <sz val="9"/>
        <rFont val="Calibri"/>
        <family val="2"/>
        <charset val="238"/>
        <scheme val="minor"/>
      </rPr>
      <t xml:space="preserve">
Nabavka i instalacija nove opreme u sistemu grijanja i hlađenja sa toplotnom pumpom zrak - voda, split sistem. Prilikom ugradnje obavezno je pridržavati se  tehničkih uslova, važećih standarda i preporuka proizvođača opreme. 
Prije postavljanja opreme potrebno je izvršiti pripremu podloge koja obuhvata sav potreban rad i neophodne nosače.
Ova stavka obuhvata demontažu već postojeće nepotrebne opreme sistema grijanja, te odlaganje otpadnog materijala na privremenu deponiju na gradilištu, a zatim utovar u kamione i odvoz na najbližu opštinsku deponiju kao i sve nepredviđene radove.
Za puštanje u rad i automatizaciju sistema nakon uspješne funkcionalne probe potrebne su navedene stavke:
</t>
    </r>
  </si>
  <si>
    <r>
      <t xml:space="preserve">Grijanje pri vanjskoj temperaturi: -20 - +35 </t>
    </r>
    <r>
      <rPr>
        <sz val="9"/>
        <rFont val="Calibri"/>
        <family val="2"/>
        <charset val="238"/>
      </rPr>
      <t>⁰C</t>
    </r>
  </si>
  <si>
    <r>
      <t>Nabavka i ugradnja rekuperativne jedinice za podstropnu ugradnju sa integrisanom toplotnom pumpom, sa pločastim rekuperatorom minimalne toplotne efikasnosti od 50%, u kompletu sa filterima na tlačnoj i odsisnoj strani klase G3. Integrisanom toplotnom pumpom sa scroll kompresorom, kapacitet hlađenja Q</t>
    </r>
    <r>
      <rPr>
        <vertAlign val="subscript"/>
        <sz val="9"/>
        <color theme="1"/>
        <rFont val="Calibri"/>
        <family val="2"/>
        <charset val="238"/>
        <scheme val="minor"/>
      </rPr>
      <t>h</t>
    </r>
    <r>
      <rPr>
        <sz val="9"/>
        <color theme="1"/>
        <rFont val="Calibri"/>
        <family val="2"/>
        <charset val="238"/>
        <scheme val="minor"/>
      </rPr>
      <t>= 18,46 kW, ukupni kapaciatet grijanja Q</t>
    </r>
    <r>
      <rPr>
        <vertAlign val="subscript"/>
        <sz val="9"/>
        <color theme="1"/>
        <rFont val="Calibri"/>
        <family val="2"/>
        <charset val="238"/>
        <scheme val="minor"/>
      </rPr>
      <t>g</t>
    </r>
    <r>
      <rPr>
        <sz val="9"/>
        <color theme="1"/>
        <rFont val="Calibri"/>
        <family val="2"/>
        <charset val="238"/>
        <scheme val="minor"/>
      </rPr>
      <t>= 32,24 kW, absorbovana snaga kompresora ljeto/zima 
N= 4,64/3,37 kW.</t>
    </r>
  </si>
  <si>
    <r>
      <t>Tlačni i odsisni petobrzinski ventilatori kapaciteta na potisu V=4000 m</t>
    </r>
    <r>
      <rPr>
        <vertAlign val="superscript"/>
        <sz val="9"/>
        <color theme="1"/>
        <rFont val="Calibri"/>
        <family val="2"/>
        <charset val="238"/>
        <scheme val="minor"/>
      </rPr>
      <t>3</t>
    </r>
    <r>
      <rPr>
        <sz val="9"/>
        <color theme="1"/>
        <rFont val="Calibri"/>
        <family val="2"/>
        <charset val="238"/>
        <scheme val="minor"/>
      </rPr>
      <t>/h, Δpe=300 Pa, N=2x1400W, 400V/3~/50Hz.  Rekuperativna jedinica je sa integrisanom automatikom.</t>
    </r>
  </si>
  <si>
    <r>
      <t>m</t>
    </r>
    <r>
      <rPr>
        <vertAlign val="superscript"/>
        <sz val="9"/>
        <color theme="1"/>
        <rFont val="Calibri"/>
        <family val="2"/>
        <charset val="238"/>
        <scheme val="minor"/>
      </rPr>
      <t>2</t>
    </r>
  </si>
  <si>
    <r>
      <t xml:space="preserve">Nabavka i ugradnja cjevovoda, od pocinčanog čeličnog lima. U cijenu uračunati spiro spojnice, </t>
    </r>
    <r>
      <rPr>
        <sz val="9"/>
        <color theme="1"/>
        <rFont val="Calibri"/>
        <family val="2"/>
        <charset val="238"/>
        <scheme val="minor"/>
      </rPr>
      <t xml:space="preserve">ovjesni materijal: ankeri 8 mm, poc. perf. traka, tiplovi, vijci, arm traka 5 cm, pur pjena, silikon, pop nitne, te izolaciju. </t>
    </r>
  </si>
  <si>
    <r>
      <t>Nabavka i ugradnja AL rešetke za odvod / dovod zraka sa izradom priključka / plenuma za kanale sa svim elementima za spajanje, dimenzija: 300x300 mm, Q= 800 m</t>
    </r>
    <r>
      <rPr>
        <vertAlign val="superscript"/>
        <sz val="9"/>
        <color theme="1"/>
        <rFont val="Calibri"/>
        <family val="2"/>
        <charset val="238"/>
        <scheme val="minor"/>
      </rPr>
      <t>3</t>
    </r>
    <r>
      <rPr>
        <sz val="9"/>
        <color theme="1"/>
        <rFont val="Calibri"/>
        <family val="2"/>
        <charset val="238"/>
        <scheme val="minor"/>
      </rPr>
      <t>/h. U cijenu uračunati bušenje otvora za postavljanje rešetki. Nakon postavljanja, otvore zatvoriti, odnosno prilagoditi obliku i dimenzijama ugrađenih elemenata.</t>
    </r>
  </si>
  <si>
    <r>
      <t>Nabavka i ugradnja kupatilskog ventilatora sa klapnom i timerom, kapaciteta minimalno 130 m</t>
    </r>
    <r>
      <rPr>
        <vertAlign val="superscript"/>
        <sz val="9"/>
        <color theme="1"/>
        <rFont val="Calibri"/>
        <family val="2"/>
        <charset val="238"/>
        <scheme val="minor"/>
      </rPr>
      <t>3</t>
    </r>
    <r>
      <rPr>
        <sz val="9"/>
        <color theme="1"/>
        <rFont val="Calibri"/>
        <family val="2"/>
        <charset val="238"/>
        <scheme val="minor"/>
      </rPr>
      <t>/h. Ugradnja u spušteni strop ili na zid.</t>
    </r>
  </si>
  <si>
    <r>
      <rPr>
        <b/>
        <sz val="9"/>
        <rFont val="Calibri"/>
        <family val="2"/>
        <charset val="238"/>
      </rPr>
      <t>Demontaža svih postojećih vanjskih otvora sa metalnim vratima (3 komada) i podiznim sekcionim vratima (2 komada), nabavka materijala, izrada, doprema i montaža novih industrijskih sekcionih podiznih vrata sa pješačkim vratima na objektu hale (4 komada) - JUGOZAPADNA FASADA OBJEKTA</t>
    </r>
    <r>
      <rPr>
        <sz val="9"/>
        <rFont val="Calibri"/>
        <family val="2"/>
        <charset val="238"/>
      </rPr>
      <t xml:space="preserve">
Industrijska sekciona vrata koja se ugrađuju su izrađena od sendvič panela termoizoliranih poliuretanskom pjenom (PUR) debljine d=42 mm, obostrano obložene pocinčano čeličnim limom sa vanjskim zaštitnim plastificirajućim slojem, sa izvedbom "finger protection" i sa sistemom standardnog otvaranja (otvaranje 90°). 
Sekciona podizna vrata koja se ugrađuju su sa pješačkim vratima sa desne strane vrata (poziciju pješačkih vrata pogledati na crtežu).
Vodilice su debljine d=2 mm izrađene od toplo cinčanog čeličnog lima sa dodatnim ojačanjima po cijeloj dužini. Završne kape i okovi za vrata od pocinčanog čelika.Valjci s najlonskim kotačima i čeličnom osovinom od 11 mm. Gornja, bočna i donja brtva od izolacijskog materijala kao i brtva između ploča.
Izbor profilacije i boje poliesterskog  premaza vanjske i unutrašnje strane lima vrata  prema RAL karti u dogovoru sa Ugovorni organom i Nadzornim organom.
Sekciona vrata koja se ugrađuju su na elektromotorni pogon sa daljinskim upravljanjem sa mogućnošću deblokade u slučaju nestanka struje, sa sigurnosnim sistemima u slučaju pucanja sajle ili opruge i D-Track detekcijom koja kada motor prilikom zatvaranja naiđe na prepreku, aktivira se funkcija protiv gnječenja i motor automatski menja smer kretanja. Ovo je veoma važno radi bezbednosti. Pored toga signalna lampa, sa trepćućim svetlom, koja upozorava da je motor aktiviran.
</t>
    </r>
  </si>
  <si>
    <r>
      <t xml:space="preserve">Stavka obuhvata nabavku </t>
    </r>
    <r>
      <rPr>
        <i/>
        <u/>
        <sz val="9"/>
        <rFont val="Calibri"/>
        <family val="2"/>
        <charset val="238"/>
      </rPr>
      <t>vodootpornih OSB ploča</t>
    </r>
    <r>
      <rPr>
        <sz val="9"/>
        <rFont val="Calibri"/>
        <family val="2"/>
        <charset val="238"/>
      </rPr>
      <t xml:space="preserve"> debljine 18mm koje se postavljaju na prethodno postavljenu čeličnu potkonstrukciju platforme po podu (redovi širine 100 cm) i vertikalama (visine 10-15 cm) čineći "stepenice" i na čeličnu podkonstrukciju katedre </t>
    </r>
    <r>
      <rPr>
        <i/>
        <sz val="9"/>
        <rFont val="Calibri"/>
        <family val="2"/>
        <charset val="238"/>
      </rPr>
      <t>(podij uključujući obod katedre i stepenice)</t>
    </r>
  </si>
  <si>
    <r>
      <t xml:space="preserve">Preko OSB ploča se postavlja </t>
    </r>
    <r>
      <rPr>
        <i/>
        <u/>
        <sz val="9"/>
        <rFont val="Calibri"/>
        <family val="2"/>
        <charset val="238"/>
      </rPr>
      <t>itison</t>
    </r>
    <r>
      <rPr>
        <sz val="9"/>
        <rFont val="Calibri"/>
        <family val="2"/>
        <charset val="238"/>
      </rPr>
      <t xml:space="preserve">. Itison je 100% poliamid, debljine d=0,55cm; mora dobro da upija zvuk i da ima veliku otpornost. Itison se postavlja i preko katedre </t>
    </r>
    <r>
      <rPr>
        <i/>
        <sz val="9"/>
        <rFont val="Calibri"/>
        <family val="2"/>
        <charset val="238"/>
      </rPr>
      <t xml:space="preserve">(podij uključujući obod katedre i stepenice).
</t>
    </r>
    <r>
      <rPr>
        <sz val="9"/>
        <rFont val="Calibri"/>
        <family val="2"/>
        <charset val="238"/>
      </rPr>
      <t xml:space="preserve">Itison se postavlja i po obodu tj. coklenom dijelu na spoju itisona i zida cca 6-7 cm. Boju itisona odrediti u dogovoru sa Nadzornim organom, a da se estetsi uklapa u izgled amfiteatra.
Stvaka uključuje nabavku i postavljanje </t>
    </r>
    <r>
      <rPr>
        <i/>
        <u/>
        <sz val="9"/>
        <rFont val="Calibri"/>
        <family val="2"/>
        <charset val="238"/>
      </rPr>
      <t>PVC lajsne za itison</t>
    </r>
    <r>
      <rPr>
        <sz val="9"/>
        <rFont val="Calibri"/>
        <family val="2"/>
        <charset val="238"/>
      </rPr>
      <t xml:space="preserve"> koja se postavlja na spoju itisona i zida. Boju lajsne odrediti u dogovoru sa Nadzornim organom, a da se estetski uklapa u izgled amfiteatra.</t>
    </r>
  </si>
  <si>
    <r>
      <rPr>
        <i/>
        <u/>
        <sz val="9"/>
        <rFont val="Calibri"/>
        <family val="2"/>
        <charset val="238"/>
      </rPr>
      <t>Stolice za katedru</t>
    </r>
    <r>
      <rPr>
        <sz val="9"/>
        <rFont val="Calibri"/>
        <family val="2"/>
        <charset val="238"/>
      </rPr>
      <t xml:space="preserve"> koje se nabavljaju posjeduju bazu u obliku sanki (promjer cijevi cca 2,5cm). Konstrukcija je izrađena od kroma, sa kromiranim rukonaslonima/odmornicima koji su presvučeni sa čvrstim PVC-om  postavljenim na optimalnu visinu prosječnog korisnika. Sjedište je sa ispunom od spužve/pjene presvučeno štofanim materijalom, sa lagano zaobljenim naslonom  u mreži. Sjedište i naslon su iz jednog dijela. Na "bazi/sankama" stolice potrebno postaviti anti slip stopice koje obezbjeđuju od proklizavanja, kao i mogućnosti grebanja podloge. Boja stolice u dogovoru sa Nadzorom i Ugovorni organom, a broj komada 6. Stolica treba da je oblikovana stabilno da stoji, čvrsta i otporna na krivljenje i deformacije, sa svim potrebnim certifikatima.
</t>
    </r>
  </si>
  <si>
    <r>
      <t xml:space="preserve">Nabavka materijala, izrada i montaža </t>
    </r>
    <r>
      <rPr>
        <i/>
        <u/>
        <sz val="9"/>
        <rFont val="Calibri"/>
        <family val="2"/>
        <charset val="238"/>
      </rPr>
      <t>nove čelične platforme</t>
    </r>
    <r>
      <rPr>
        <sz val="9"/>
        <rFont val="Calibri"/>
        <family val="2"/>
        <charset val="238"/>
      </rPr>
      <t xml:space="preserve"> u ZONI 2 od profila koji su dobijeni statičkim proračunom.  Nova platforma treba da prati postojeću platformu. Platforma je projektovana od čeličnih profila  AKZ od 2 sloja, temeljni i završni premaz. Dimenzije platforme su cca 7,72x2,30 m, uključujući i stepenište i sastoji se od prizemlja i I sprata.
Izrada nove čelične platforme prema crtežu </t>
    </r>
    <r>
      <rPr>
        <i/>
        <sz val="9"/>
        <rFont val="Calibri"/>
        <family val="2"/>
        <charset val="238"/>
      </rPr>
      <t>Dispozicija konstrukcije platforme u Zoni 2</t>
    </r>
    <r>
      <rPr>
        <sz val="9"/>
        <rFont val="Calibri"/>
        <family val="2"/>
        <charset val="238"/>
      </rPr>
      <t xml:space="preserve">
Jediničnom cijenom obuhvatiti sve navedene radove, vertikalni i horizontalni transport pojedinačnih dijelova kao i odlaganje otpadnog materijala i šuta na privremenu deponiju na gradilištu, utovar u kamione i odvoz na najbližu opštinsku deponiju i sve nepredviđene radove.
U cijenu uračunat sav potreban materijal i rad za završetak ove pozicije.
Količine provjeriti na licu mjesta.  </t>
    </r>
  </si>
  <si>
    <r>
      <t xml:space="preserve">Nabavka i ugradnja vruće pocinčanog čeličnog </t>
    </r>
    <r>
      <rPr>
        <i/>
        <u/>
        <sz val="9"/>
        <rFont val="Calibri"/>
        <family val="2"/>
        <charset val="238"/>
      </rPr>
      <t>tipskog rešetkastog poda podesta</t>
    </r>
    <r>
      <rPr>
        <sz val="9"/>
        <rFont val="Calibri"/>
        <family val="2"/>
      </rPr>
      <t xml:space="preserve"> (industrijski pod) stepeništa platforme. Visina podesta je 30mm, sa rasterom rupa 33x33mm.
Stavka obuhvata sve potrebne radove i materijal za izvedbu ove pozicije, sa svim spojnim i pričvrsnim elementima za potpunu izvedbu i ugradnju na platformu, kao i dovođenje u funkcionalno stanje.
Dimenzije provjeriti na licu mjesta.  </t>
    </r>
  </si>
  <si>
    <r>
      <t xml:space="preserve">Nabavka i ugradnja tipskih pocinčanih čeličnih </t>
    </r>
    <r>
      <rPr>
        <i/>
        <u/>
        <sz val="9"/>
        <rFont val="Calibri"/>
        <family val="2"/>
        <charset val="238"/>
      </rPr>
      <t>rešetkastih gazišta stepeništa</t>
    </r>
    <r>
      <rPr>
        <sz val="9"/>
        <rFont val="Calibri"/>
        <family val="2"/>
      </rPr>
      <t xml:space="preserve"> tlocrtne dimenzije 0,25 x 0,90m (industrijski pod) na stepeništu nove platforme. Gazišta su visine 30mm sa rasterom rupa 33x33mm, nosivosti 3kN/m2. Obračun po kom. Izvedba šipka prešana u šipku, u protukliznoj izvedbi sa ukrućenim bočnim rubovima.
Stavka obuhvata sve potrebne radove i materijal za izvedbu ove pozicije, sa svim spojnim i pričvrsnim elementima za potpunu izvedbu i ugradnju na platformu, kao i dovođenje u funkcionalno stanje.
Dimenzije i količine provjeriti na licu mjesta.  </t>
    </r>
  </si>
  <si>
    <r>
      <t xml:space="preserve">Nabavka i ugradnja vruće pocinčanog čeličnog </t>
    </r>
    <r>
      <rPr>
        <i/>
        <u/>
        <sz val="9"/>
        <rFont val="Calibri"/>
        <family val="2"/>
        <charset val="238"/>
      </rPr>
      <t>tipskog rešetkastog poda</t>
    </r>
    <r>
      <rPr>
        <sz val="9"/>
        <rFont val="Calibri"/>
        <family val="2"/>
      </rPr>
      <t xml:space="preserve"> (industrijski pod) platforme.  Pod je dimenzija cca 626 x 230 cm. 
Visina poda je 30mm, sa rasterom rupa 33x33mm.
Stavka obuhvata sve potrebne radove i materijal za izvedbu ove pozicije, sa svim spojnim i pričvrsnim elementima za potpunu izvedbu i ugradnju na platformu, kao i dovođenje u funkcionalno stanje.
Dimenzije provjeriti na licu mjesta.  </t>
    </r>
  </si>
  <si>
    <r>
      <t xml:space="preserve">Nabavka i ugradnja </t>
    </r>
    <r>
      <rPr>
        <i/>
        <u/>
        <sz val="9"/>
        <rFont val="Calibri"/>
        <family val="2"/>
        <charset val="238"/>
      </rPr>
      <t>laminata</t>
    </r>
    <r>
      <rPr>
        <sz val="9"/>
        <rFont val="Calibri"/>
        <family val="2"/>
      </rPr>
      <t xml:space="preserve"> preko ugrađenog rešetkastog poda platforme.  Pod je dimenzija cca 626 x 230 cm.
Stavkom predviditi i ugradnju lajsni za laminat po obimu platforme na 1 spratu cca 16m'.
Stavka obuhvata sve potrebne radove i materijal za izvedbu ove pozicije, sa svim spojnim i pričvrsnim elementima za potpunu izvedbu i ugradnju na platformu, kao i dovođenje u funkcionalno stanje.
Dimenzije provjeriti na licu mjesta.  </t>
    </r>
  </si>
  <si>
    <r>
      <t>Nabavka i ugradnja</t>
    </r>
    <r>
      <rPr>
        <i/>
        <u/>
        <sz val="9"/>
        <rFont val="Calibri"/>
        <family val="2"/>
        <charset val="238"/>
      </rPr>
      <t xml:space="preserve"> obloge od sendvič </t>
    </r>
    <r>
      <rPr>
        <i/>
        <u/>
        <sz val="9"/>
        <color theme="1"/>
        <rFont val="Calibri"/>
        <family val="2"/>
        <charset val="238"/>
      </rPr>
      <t xml:space="preserve">zidnih i stropnih </t>
    </r>
    <r>
      <rPr>
        <i/>
        <u/>
        <sz val="9"/>
        <color rgb="FFFF0000"/>
        <rFont val="Calibri"/>
        <family val="2"/>
        <charset val="238"/>
      </rPr>
      <t xml:space="preserve"> </t>
    </r>
    <r>
      <rPr>
        <i/>
        <u/>
        <sz val="9"/>
        <rFont val="Calibri"/>
        <family val="2"/>
        <charset val="238"/>
      </rPr>
      <t>panela</t>
    </r>
    <r>
      <rPr>
        <sz val="9"/>
        <rFont val="Calibri"/>
        <family val="2"/>
      </rPr>
      <t xml:space="preserve"> d= 8 cm, (ispuna PUR) prema datim nacrtima iz projekta.</t>
    </r>
    <r>
      <rPr>
        <sz val="9"/>
        <color rgb="FFFF0000"/>
        <rFont val="Calibri"/>
        <family val="2"/>
        <charset val="238"/>
      </rPr>
      <t xml:space="preserve"> </t>
    </r>
    <r>
      <rPr>
        <sz val="9"/>
        <rFont val="Calibri"/>
        <family val="2"/>
      </rPr>
      <t xml:space="preserve">
Sendvič panelima se oblažu zidovi </t>
    </r>
    <r>
      <rPr>
        <i/>
        <sz val="9"/>
        <rFont val="Calibri"/>
        <family val="2"/>
        <charset val="238"/>
      </rPr>
      <t>(prednja i bočne strane)</t>
    </r>
    <r>
      <rPr>
        <sz val="9"/>
        <rFont val="Calibri"/>
        <family val="2"/>
      </rPr>
      <t xml:space="preserve"> i strop I-og sprata nove čelične platforme. Boja, spoljašnja i unutrašnja profilacija novih sendvič panela kao i način postavljanja po uzoru na postojeću platformu. Na novoj platformi potrebno je ostaviti otvore za nove prozore i vrata </t>
    </r>
    <r>
      <rPr>
        <i/>
        <sz val="9"/>
        <rFont val="Calibri"/>
        <family val="2"/>
        <charset val="238"/>
      </rPr>
      <t xml:space="preserve">(pogledati na crtežu)
</t>
    </r>
    <r>
      <rPr>
        <sz val="9"/>
        <rFont val="Calibri"/>
        <family val="2"/>
        <charset val="238"/>
      </rPr>
      <t xml:space="preserve">Dimenzije i količine provjeriti na licu mjesta. </t>
    </r>
    <r>
      <rPr>
        <sz val="9"/>
        <rFont val="Calibri"/>
        <family val="2"/>
      </rPr>
      <t xml:space="preserve">
</t>
    </r>
  </si>
  <si>
    <r>
      <rPr>
        <b/>
        <sz val="9"/>
        <rFont val="Calibri"/>
        <family val="2"/>
        <charset val="238"/>
      </rPr>
      <t>Demontiranje metalnih penjalica na krov, ukrajanje, farbanje  i ponovna montaža  - ANEKS - SJEVEROISTOČNA FASADA I HALA - JUGOISTOČNA FASADA</t>
    </r>
    <r>
      <rPr>
        <sz val="9"/>
        <rFont val="Calibri"/>
        <family val="2"/>
        <charset val="238"/>
      </rPr>
      <t xml:space="preserve">
Stavka obuhvata demontiranje, ukrajanje, farbanje  te ponovna montaža penjalica na mjesto sa kojeg su demontirane, a sve u svrhu postavljanja termoizolacije EPS d=10cm na vanjske zidove aneksa - ZONA 1 i HALE - ZONA 2.
Rad obuhvata demontažu, struganje stare boje, uklanjanje ostataka premaza, korozije i prašine, popunjavanje neravnina i oštećenja na površini metala odgovarajućim kitom, dva puta farbanje zaštitnom bojom (minijum) i dva puta emajl bojom, ukrajanje (produžiti nosače radi prolaska EPS 10 cm) te ponovo montirati na mjesta sa kojih su prethodno demontirane.
U cijenu uračunati i sve nepredviđene radove potrebne za realizaciju navedenih radova iz stavke, kao i odvoz otpadnog materijala i šuta na najbližu opštinsku deponiju i čišćenje radilišta od nečistoća nastalih farbanjem metalnih elemenata. Boja po izboru Ugovorni organa - nadzornog inženjera.
Količine provjeriti na licu mjesta. </t>
    </r>
  </si>
  <si>
    <r>
      <rPr>
        <b/>
        <sz val="9"/>
        <rFont val="Calibri"/>
        <family val="2"/>
        <charset val="238"/>
      </rPr>
      <t>Demontaža svih postojećih, nabavka materijala, izrada, doprema i montaža novih horizontalnih oluka kvadratnog presjeka  (razvijene širine RŠ cca 500 mm) od plastificiranog pocinčanog lima (bojen poliester bojom) debljine lima d=0,55 mm  uključujući i sanaciju postojećih oštećenih zahrđalih kuka na HALI i ANEKSU.</t>
    </r>
    <r>
      <rPr>
        <sz val="9"/>
        <rFont val="Calibri"/>
        <family val="2"/>
        <charset val="238"/>
      </rPr>
      <t xml:space="preserve">
Novi horizontalni oluci se postavljaju u sanirane kuke pri čemu je potrebno obezbijediti propisani podužni nagib za pravilnu odvodnju oborinske vode sa krova objekta. Prilikom postavljanje oluka omogućiti upajanje postojećeg okapnog lima krova u horizontalni oluk kako bi se obezbijedila pravilna odvodnja vode sa krova objekta u sistem za odvodnju oborinske vode. Na mjestima gdje postoji problem upajanja okapnog lima u horizontalni oluk predvidjeti eventualnu nabavku upojnog lima, produženja i ukrajanje postojećeg lima kako bi se mogao upojiti u horizontalni oluk. Oluci, kuke i drugi limeni elementi u boji po izboru Ugovornog i Nadzornog inženjera.
NAPOMENA: Ukoliko nije moguće sanirati postojeće zahrđale kuke, potrebno je predviditi nove.
</t>
    </r>
  </si>
  <si>
    <t>Stavka obuhvata nabavku i ugradnju vanjske i unutrašnje prozorske klupice od plastificiranog pocinčanog lima (obojen poliesterskom bojom) d=0,55 mm. Izbor boje klupica u dogovoru sa Ugovornim  i Nadzornim organom, a da se uklapa u cjelokupan izgled objekta.
Vanjske klupice su odgovarajuće funkcionalne širine sa prepustom preko fasadne ravni cca 25 cm i unutrašnje zidne ravni od cca 3 cm. (Tačnu razvijenu širinu klupice utvrditi nakon postavljanja ETICS fasadnog sistema). 
Stavka uključuje nabavku i postavljanje svih bočnih fazonskih komada potrebnih za izvedbu kvalitetnog brtvljenja spojeva klupica sa stolarijom i zidom. Klupice moraju biti ugrađene tako da onemoguće dodir slivne vode sa prozora i klupica sa fasadom i zidom. Ugradnju svih pozicija fasadne stolarije i klupica izvršiti u svemu tako da se osigura njihova stabilnost i adekvatna vodonepropusnost svih spojeva.
Jediničnom cijenom obuhvatiti sve navedene radove, sva moguća potrebna dodatna ojačanja koja će garantovati stabilnost pozicija od deformacija i vibracija pozicija tokom korištenja, vertikalni i horizontalni prenos, te privremeno odlaganje i utovar u kamione i odvoz otpadnog materijala i šuta na najbližu opštinsku deponiju kao i sve nepredviđene radove.
Sve mjere prije izrade radioničkih nacrta i izrade pozicija uzeti na licu mjesta.</t>
  </si>
  <si>
    <r>
      <t xml:space="preserve">STOLARIJA TIP 1 - Demontaža postojećih fasadnih prozorskih otvora od kopelita i metala, nabavka materijala, radionička izrada, doprema i ugradnja nove fasadne ALU stolarije - prozori  i fiksne stijene komplet sa vanjskim i unutrašnjim klupicama - HALA
</t>
    </r>
    <r>
      <rPr>
        <sz val="9"/>
        <rFont val="Calibri"/>
        <family val="2"/>
        <charset val="238"/>
      </rPr>
      <t xml:space="preserve">Stavka obuhvata demontažu, vađenje postojećih starih pozicija fasadne stolarije prozora od kopelita i metala koji su predviđeni za zamjenu zajedno sa postojećim unutrašnjim i vanjskim prozorskim klupicama. Stavkom predvidjeti sve radove na oslobađanju prozorskih otvora i  klupica sa potrebnim obijanjem špaletni radi bezbjedne i lakše demontaže. Prilikom demontaže predvidjeti odgovarajuću zaštitu unutrašnjih prostorija od oštećenja i zaprljanja.
NAPOMENA: </t>
    </r>
    <r>
      <rPr>
        <i/>
        <u/>
        <sz val="9"/>
        <rFont val="Calibri"/>
        <family val="2"/>
        <charset val="238"/>
      </rPr>
      <t xml:space="preserve">Postojeća PVC stolarija na ANEKSU se ne demontira.
</t>
    </r>
    <r>
      <rPr>
        <sz val="9"/>
        <rFont val="Calibri"/>
        <family val="2"/>
        <charset val="238"/>
      </rPr>
      <t xml:space="preserve">
Nova ALU fasadna stolarija koja se ugrađuje: 
Otvor je izveden od aluminijskih profila sa prekinutim termičkim mostom i sistemom zaptivanja EPDM gumom (Uf, max≤2,50 W/m2K), završna obrada eloksaža u boji po izboru Ugovornog organa/Nadzornog organa, a da se uklapa u cjelokupan izgled objekta. Slijepi okvir toplopocinčane čelične cijevi dimenzija cca 40x20x3mm.
Otvor ostakliti transparentnim termoizolacionim staklom debljine 6+16+4 mm sa Low-e premazom, punjen argonom  i dihtovati trajno elastičnom EPDM gumom  sa koeficijentom provođenja  toplote  (Ug,max=0,7 W/m2K).
</t>
    </r>
    <r>
      <rPr>
        <i/>
        <u/>
        <sz val="9"/>
        <rFont val="Calibri"/>
        <family val="2"/>
        <charset val="238"/>
      </rPr>
      <t>Koeficijent provođenja toplote ukupnog prozora Uw,max.=1,4 W/m2K.</t>
    </r>
    <r>
      <rPr>
        <b/>
        <i/>
        <u/>
        <sz val="9"/>
        <rFont val="Calibri"/>
        <family val="2"/>
        <charset val="238"/>
      </rPr>
      <t xml:space="preserve"> </t>
    </r>
    <r>
      <rPr>
        <b/>
        <sz val="9"/>
        <rFont val="Calibri"/>
        <family val="2"/>
        <charset val="238"/>
      </rPr>
      <t xml:space="preserve">
</t>
    </r>
  </si>
  <si>
    <r>
      <t xml:space="preserve">STOLARIJA TIP 2 - Nabavka materijala, radionička izrada, doprema i ugradnja nove fasadne ALU stolarije - puna dvokrilna vanjska vrata sa nadsvjetlom  i  ostakljena dvokrilna vrata bez nadsvjetla - HALA                                                                                           
</t>
    </r>
    <r>
      <rPr>
        <sz val="9"/>
        <rFont val="Calibri"/>
        <family val="2"/>
        <charset val="238"/>
      </rPr>
      <t xml:space="preserve">Nova ALU fasadna stolarija koja se ugrađuje:     </t>
    </r>
    <r>
      <rPr>
        <b/>
        <sz val="9"/>
        <rFont val="Calibri"/>
        <family val="2"/>
        <charset val="238"/>
      </rPr>
      <t xml:space="preserve">                                      
</t>
    </r>
    <r>
      <rPr>
        <sz val="9"/>
        <rFont val="Calibri"/>
        <family val="2"/>
        <charset val="238"/>
      </rPr>
      <t xml:space="preserve">Otvor je izveden od aluminijskih profila sa prekinutim termičkim mostom i sistemom zaptivanja EPDM gumom (Uf, max≤2,50 W/m2K), završna obrada eloksaža u boji po izboru Ugovornog organa/Nadzornog organa, a da se uklapa u cjelokupan izgled objekta. Slijepi okvir od toplopocinčane čelične cijevi dimenzija cca 40x20x3mm.     
Otvor ostakliti pjeskarenim mliječno bijelim termoizolacionim staklom debljine 6+16+4 mm sa Low-e premazom, punjen argonom i dihtovati trajno elastičnom EPDM gumom  sa koeficijentom provođenja  toplote  (Ug,max=0,7 W/m2K), dok se puna vrata rade od panela debljine 26 mm.
</t>
    </r>
    <r>
      <rPr>
        <b/>
        <sz val="9"/>
        <rFont val="Calibri"/>
        <family val="2"/>
        <charset val="238"/>
      </rPr>
      <t xml:space="preserve">
</t>
    </r>
  </si>
  <si>
    <r>
      <rPr>
        <b/>
        <sz val="9"/>
        <rFont val="Calibri"/>
        <family val="2"/>
        <charset val="238"/>
      </rPr>
      <t>Nabavka materijala, izrada i montaža novog krova od trapeznog čeličnog pocinčanog lima debljine lima d=0,7 mm, uključujući termoizolaciju od ekspandiranog polistirena EPS debljine d=12cm, zajedno sa uvalnim limom na spoju limenog pokrova ANEKSA i fasade HALE. (jugoistočna strana objekta)</t>
    </r>
    <r>
      <rPr>
        <sz val="9"/>
        <rFont val="Calibri"/>
        <family val="2"/>
        <charset val="238"/>
      </rPr>
      <t xml:space="preserve">
Novi limeni pokrov je od čeličnog pocinčanog trapeznog bojenog lima debljine lima d=0,7 mm, u boji prema dogovoru Ugovornog organa i Nadzornog inženjera, a da se uklapa u cjelokupan izgled objekta.
Novi krov od trapeznog čeličnog pocinčanog lima se izvodi po sistemu "sendvič panela", s tim da se na već postojeći krov od trapeznog lima postavljaju ploče od ekspandiranog polistirena EPS-a debljine d=12cm, a potom se ponovo postavlja trapezni čelični lim.
</t>
    </r>
    <r>
      <rPr>
        <i/>
        <u/>
        <sz val="9"/>
        <rFont val="Calibri"/>
        <family val="2"/>
        <charset val="238"/>
      </rPr>
      <t xml:space="preserve">EPS - Maksimalni koeficijent toplotne vodljivosti λD=0,04(W/mK)
</t>
    </r>
    <r>
      <rPr>
        <sz val="9"/>
        <rFont val="Calibri"/>
        <family val="2"/>
        <charset val="238"/>
      </rPr>
      <t xml:space="preserve">
Stavka obuhvata sve potrebne radove i materijal za izvedbu ove pozicije, sa svim spojnim i pričvrsnim elementima za potpunu izvedbu limenog pokrova sa termoizolacijom prema pravilima struke do potpune funkcionalnosti i vodonepropusnosti, izradu potkonstrukcije za nivelisanje u svrhu osiguranja odgovarajućeg pada za odvodnju vode sa krova, uključujući i potrebne čeone lajsne i upojne limove za odgovarajući sistem odvodnje limenog pokrova po uzoru na postojeći.
Stavka obuhvata sve nepredviđene radove kako bi se realizovali gore navedeni radovi iz stavke i odvoz otpadnog materijala i šuta na najbližu opštinsku deponiju.
Sve radove treba izvesti isključivo po uputama proizvođača ponuđenog materijala. 
Sve mjere provjeriti na licu mjesta. </t>
    </r>
  </si>
  <si>
    <r>
      <rPr>
        <b/>
        <sz val="9"/>
        <rFont val="Calibri"/>
        <family val="2"/>
        <charset val="238"/>
      </rPr>
      <t>Demontaža postojećih, te nabavka materijala, izrada, doprema na gradilište i postavljanje novih limenih opšava čeonih lajsni na krovu (sjeverozapadna i jugoistočna strana objekta - HALA), odgovarajuće razvijene širine od plastificiranog pocinčanog lima (bojen poliester bojom) debljine lima cca d=0,55 mm.</t>
    </r>
    <r>
      <rPr>
        <sz val="9"/>
        <rFont val="Calibri"/>
        <family val="2"/>
        <charset val="238"/>
      </rPr>
      <t xml:space="preserve">
Demontažu postojećih limenih opšava od plastificiranog pocinčanog lima izvršiti sa svim spojnim i pričvrsnim sredstvima.
Novi limeni opšavi su odgovarajuće razvijene širine u boji po izboru Ugovornog organa - Nadzornog inžinjera sa odgovarajućim nosačima i u kompletu sa pomoćnim i spojnim i veznim sredstva do potpune funkcionalnosti i vodonepropusnosti. 
Razvijene širine novih limenih opšava čeonih lajsni utvrditi  na licu mjesta nakon postavljanja ETICS sistema na fasadi. 
Detalj postavljanja opšavnih limova i učvršćenja u svemu izraditi prema pravilima struke za ove vrste radova.
Jediničnom cijenom obuhvatiti vertikalni i horizontalni transport pojedinačnih dijelova limenih opšava, odlaganje otpadnog materijala i šuta na privremenu deponiju na gradilištu, utovar u kamione i odvoz na najbližu opštinsku deponiju, kao i sve eventualne pripremne radove za nesmetanu montažu i sve nepredviđene radove.
Sve mjere prije izrade uzeti na licu mjesta. </t>
    </r>
  </si>
  <si>
    <r>
      <rPr>
        <b/>
        <sz val="9"/>
        <rFont val="Calibri"/>
        <family val="2"/>
        <charset val="238"/>
      </rPr>
      <t>Demontaža svih postojećih, te nabavka materijala, izrada, doprema i montaža novih vertikalnih olučnih cijevi kvadratnog poprečnog presjeka cca 15x15 cm ,  tj. po uzoru na  postojeće od plastificiranog pocinčanog lima (bojen poliester bojom) debljine lima d=0,55 mm, na objektu HALE i ANEKSA.</t>
    </r>
    <r>
      <rPr>
        <sz val="9"/>
        <rFont val="Calibri"/>
        <family val="2"/>
        <charset val="238"/>
      </rPr>
      <t xml:space="preserve">
Stavka obuhvata demontažu svih postojećih vertikalnih olučnih cijevi  od plastificiranog pocinčanog lima komplet sa nosačima, obujmicama i izlivnim koljenima.
Nove olučne vertikale koje se ugrađuju su u boji po izboru Ugovornog organa - Nadzornog inženjera, komplet sa nosačima i obujmicama postavljene na propisanom odstojanju i sa potrebnim koljenima i uvodnikom za upajanje olučnih vertikala sa horizontalnim olucima. 
</t>
    </r>
  </si>
  <si>
    <t xml:space="preserve">Otvor je izveden od aluminijskih profila bez prekinutog termičkog mosta i sistemom zaptivanja EPDM gumom. Vrata su bez praga. U visini parapeta ugraditi panel debljine 26 mm sa ispunom od poliuretana, a za ostali dio kao ispuna koristi se pjeskareno mliječno bijelo termoizolaciono staklo 4/12/4. Okov standardni sa okretnim mehanizmom. Završna obrada eloksaža u boji po izboru Ugovornog organa/Nadzornog organa. Otvaranje i veličina prema šemama iz projekta.
</t>
  </si>
  <si>
    <t xml:space="preserve">Otvor je izveden od aluminijskih profila bez prekinutog termičkog mosta i sistemom zaptivanja EPDM gumom. Vrata su bez praga. Vrata su puna od panela debljine 26 mm sa ispunom od poliuretana. Okov standardni sa okretnim mehanizmom. Završna obrada eloksaža u boji po izboru Ugovornog organa/Nadzornog organa. Otvaranje i veličina prema šemama iz projekta.
</t>
  </si>
  <si>
    <r>
      <rPr>
        <b/>
        <sz val="9"/>
        <rFont val="Calibri"/>
        <family val="2"/>
        <charset val="238"/>
      </rPr>
      <t>Nabavka materijala, radionička izrada, doprema i ugradnja novih vanjskih klupica na PVC prozorima koji se ne mijenjaju, od plastificiranog pocinčanog lima (obojen poliesterskom bojom) debljine d=0,55 mm, odgovarajuće funkcionalne širine formirane nakon postavljanja ETICS sistema na fasadi ANEKSA.</t>
    </r>
    <r>
      <rPr>
        <sz val="9"/>
        <rFont val="Calibri"/>
        <family val="2"/>
        <charset val="238"/>
      </rPr>
      <t xml:space="preserve">
Stavka uključuje nabavku i postavljanje svih bočnih fazonskih komada potrebnih za izvedbu kvalitetnog brtvljenja spojeva klupica sa stolarijom i zidom. Klupice moraju biti ugrađene tako da onemoguće dodir slivne vode sa prozora i klupica sa fasadom i zidom. Novopostavljene klupice trebaju biti prepuštene preko fasadne/zidne ravni cca 3cm na svim prozorima. Ugradnju svih klupica izvršiti u svemu tako da se osigura njihova stabilnost i adekvatna vodonepropusnost svih spojeva. Boja klupica u dogovoru sa Ugovornim organim i Nadzornim inžinjerom,a da se uklapa u cjelokupan izgled objekta.
</t>
    </r>
    <r>
      <rPr>
        <i/>
        <sz val="9"/>
        <rFont val="Calibri"/>
        <family val="2"/>
        <charset val="238"/>
      </rPr>
      <t>NAPOMENA:</t>
    </r>
    <r>
      <rPr>
        <i/>
        <u/>
        <sz val="9"/>
        <rFont val="Calibri"/>
        <family val="2"/>
        <charset val="238"/>
      </rPr>
      <t xml:space="preserve"> Funkcionalnu širinu vanjske klupice formirati nakon postavljanja ETICS sistema na fasadi.</t>
    </r>
    <r>
      <rPr>
        <sz val="9"/>
        <rFont val="Calibri"/>
        <family val="2"/>
        <charset val="238"/>
      </rPr>
      <t xml:space="preserve">
Jediničnom cijenom obuhvatiti sve navedene radove, vertikalni i horizontalni prenos, te privremeno odlaganje i utovar u kamione i odvoz otpadnog materijala i šuta na najbližu opštinsku deponiju kao i sve nepredviđene radove.
Sve mjere i količine provjeriti na licu mjesta.</t>
    </r>
  </si>
  <si>
    <r>
      <t xml:space="preserve">Nabavka i ugradnja otvora od aluminijskih profila bez prekinutog termičkog mosta i sistemom zaptivanja EPDM gumom. 
</t>
    </r>
    <r>
      <rPr>
        <u/>
        <sz val="9"/>
        <rFont val="Calibri"/>
        <family val="2"/>
        <charset val="238"/>
      </rPr>
      <t xml:space="preserve">Vrata </t>
    </r>
    <r>
      <rPr>
        <sz val="9"/>
        <rFont val="Calibri"/>
        <family val="2"/>
        <charset val="238"/>
      </rPr>
      <t xml:space="preserve">su bez praga. U visini parapeta ugraditi panel debljine 26 mm sa ispunom od poliuretana, a za ostali dio kao ispuna koristi se pjeskareno mliječno bijelo staklo 4/12/4. 
</t>
    </r>
    <r>
      <rPr>
        <u/>
        <sz val="9"/>
        <rFont val="Calibri"/>
        <family val="2"/>
        <charset val="238"/>
      </rPr>
      <t xml:space="preserve">Prozori </t>
    </r>
    <r>
      <rPr>
        <sz val="9"/>
        <rFont val="Calibri"/>
        <family val="2"/>
        <charset val="238"/>
      </rPr>
      <t xml:space="preserve">koji se ugrađuju su jednokrilni, sa ispunom od  stakla 4/12/4, bistro. Okov standardni sa okretnim mehanizmom. 
Završna obrada eloksaža u boji po uzoru na stolariju na postojećoj platformi. Otvaranje i veličina prema šemama iz projekta. 
</t>
    </r>
    <r>
      <rPr>
        <i/>
        <sz val="9"/>
        <rFont val="Calibri"/>
        <family val="2"/>
        <charset val="238"/>
      </rPr>
      <t xml:space="preserve">NAPOMENA: </t>
    </r>
    <r>
      <rPr>
        <i/>
        <u/>
        <sz val="9"/>
        <rFont val="Calibri"/>
        <family val="2"/>
        <charset val="238"/>
      </rPr>
      <t>Stavkom predviditi limene opšave oko novougrađenih prozora i vrata po uzoru na postojeću platformu.</t>
    </r>
    <r>
      <rPr>
        <sz val="9"/>
        <rFont val="Calibri"/>
        <family val="2"/>
        <charset val="238"/>
      </rPr>
      <t xml:space="preserve">
</t>
    </r>
  </si>
  <si>
    <r>
      <rPr>
        <b/>
        <sz val="9"/>
        <rFont val="Calibri"/>
        <family val="2"/>
        <charset val="238"/>
      </rPr>
      <t>Nabavka materijala, izrada i ugradnja vanjskog toplinskog kompozitnog fasadnog sistema (ETICS) na svim dijelovima sokla fasade objekta (HALA I ANEKS) - postavljanje u zoni sokla prateći postojeću liniju sokla (prosječna visina polaganja cca 35 cm),  zajedno sa završnim slojem od mozaičnog dekorativnog maltera za sokl (kulir) .</t>
    </r>
    <r>
      <rPr>
        <sz val="9"/>
        <rFont val="Calibri"/>
        <family val="2"/>
      </rPr>
      <t xml:space="preserve">
 Toplinski sistem (ETICS) izvesti u slojevima i sa sledećim elementima:
 1) Ploče ekstrudiranog polistirena - XPS d=8 cm, sa maksimalnim koeficijentom toplotne vodljivosti λD=0,039(W/mK), postavljene od betonskog pločnika i iskopa zemlje do početnog profila fasadnog sistema od EPS-a. Ploče su lijepljene polimercementnim malterom i mehanički pričvršćene pričvrsnicama sa širokom glavom. Dužinu pričvrsnice (tiple) prilagoditi sanaciji fasade sa odgovarajućom dužinom za sidrenje u primarnu konstrukciju zida, minimalno 6 kom/m² po "T" šemi. Za dio sokla koji se oslanja na betonski pločnik potrebno je da se vodootporno zaptije spojnica između XPS-a i betonskog pločnika (dostaviti ovjereni detalj od strane proizvođača).
 2) Mineralno ljepilo i masa za armiranje nanosi se u dva sloja, ukupne debljine do 5 mm sa tekstilno-staklenom mrežicom sa impregnacijom.
 3) Impregnirajući premaz (grund) za ujednačavanje upojnosti podloge (nakon sušenja ljepila).
 4) Završni sloj od mozaičnog dekorativnog maltera za sokl (kulir) izvodi se u veličine zrna do 2 mm izvesti prema uputama proizvođača sa svim potrebnim predradnjama. Boja i veličina zrna će se odrediti na osnovu kataloških uzoraka u saglasnosti sa Ugovornim organom kroz odgovarajući protokol.
</t>
    </r>
  </si>
  <si>
    <r>
      <rPr>
        <b/>
        <sz val="9"/>
        <rFont val="Calibri"/>
        <family val="2"/>
        <charset val="238"/>
      </rPr>
      <t>Nabavka materijala, izrada i ugradnja vanjskog kompozitnog toplinskog fasadnog sistema (ETICS) na dijelovima fasade objekta - HALA - do gornje ivice prozora tj. do fasadnog trapeznog lima (sjeveroistočna i jugozapadna fasada), po čitavoj visini fasade zabatnih zidova sve do čeonog lima (sjeverozapadna i jugoistočna fasada) i ANEKS - do krovnog lima, zajedno sa završnim slojem zaštitno dekorativne silikatne fasade zaribane teksture i zaštitnom PVC folijom za prozorske otvore uključujući i potrebnu pripremu podloge za postavljanje ETICS sistema.</t>
    </r>
    <r>
      <rPr>
        <sz val="9"/>
        <rFont val="Calibri"/>
        <family val="2"/>
      </rPr>
      <t xml:space="preserve">
 Toplinski sistem (ETICS) izvesti u slojevima i sa sljedećim elementima:
 1) Ploče ekspandiranog polistirena EPS – F fasadni tip d= 10 cm, sa maksimalnim koeficijentom toplinske vodljivost  λD=0,039 (W/mK). Ploče su lijepljene polimercementnim malterom i mehanički pričvršćene pričvrsnicama sa širokom glavom. Dužinu pričvrsnice (tiple) na svim djelovima fasade prilagoditi sanaciji fasade sa odgovarajućom dužinom za sidrenje u primarnu konstrukciju zida, minimalno 6 kom/m² po "T" šemi.
 2) Mineralno ljepilo i masa za armiranje nanose se u dva sloja, ukupne debljine do 5 mm sa tekstilno-staklenom mrežicom sa impregnacijom.
 3) Impregnirajući premaz (grund) za ujednačavanje upojnosti podloge (nakon sušenja ljepila).
 4) Završni sloj zaštitno dekorativne silikatne fasade zaribane teksture (zrno do 2 mm) izvodi se u svemu prema uputama proizvođača, izvedba u jednoj boji sa mogućnošću izvedbe u maksimalno 2 boje, svijetlih i tamnih tonova na osnovu izrađenih uzoraka u saglasnosti sa Ugovorni organom kroz odgovarajući protokol.
</t>
    </r>
  </si>
  <si>
    <r>
      <t xml:space="preserve">Lim se izvodi u jednoj boji prema RAL karti sa spoljnom i unutrašnjom profilacijom u dogovoru sa Ugovornim  i Nadzornim organom kroz odgovarajući protokol, a sve da se estetski uklapa u cjelokupan izgled objekta. 
U sklopu sistema nabaviti i ugraditi sve potrebne profile i sl. Sve radove treba izvesti isključivo po uputama proizvođača ponuđenog fasadnog sistema, koristeći materijale, alate i način izvođenja fasada od zidnih  sendvič panela po tehnologiji proizvođača i u skladu sa pravilima struke i pravilima prilagođenih sanaciji fasade. 
</t>
    </r>
    <r>
      <rPr>
        <i/>
        <sz val="9"/>
        <rFont val="Calibri"/>
        <family val="2"/>
        <charset val="238"/>
      </rPr>
      <t>NAPOMENA:</t>
    </r>
    <r>
      <rPr>
        <sz val="9"/>
        <rFont val="Calibri"/>
        <family val="2"/>
        <charset val="238"/>
      </rPr>
      <t xml:space="preserve"> </t>
    </r>
    <r>
      <rPr>
        <i/>
        <u/>
        <sz val="9"/>
        <rFont val="Calibri"/>
        <family val="2"/>
        <charset val="238"/>
      </rPr>
      <t>Za dio fasade uz gornju ivicu prozora, na mjestu spoja prozora i sendvič panela, kao i na mjestu spoja EPS-a i sendvič panela potrebno je da se ugrade svi potrebni profili kako bi se osiguralo kvalitetno brtvljenje spojeva, njihova stabilnost i adekvatna vodonepropusnost svih spojeva, a sve u skladu sa pravilima struke i pravilima sistema ETICS prilagođenim sanaciji fasade.</t>
    </r>
    <r>
      <rPr>
        <sz val="9"/>
        <rFont val="Calibri"/>
        <family val="2"/>
        <charset val="238"/>
      </rPr>
      <t xml:space="preserve">
</t>
    </r>
  </si>
  <si>
    <r>
      <rPr>
        <i/>
        <sz val="9"/>
        <rFont val="Calibri"/>
        <family val="2"/>
        <charset val="238"/>
      </rPr>
      <t>NAPOMENA:</t>
    </r>
    <r>
      <rPr>
        <sz val="9"/>
        <rFont val="Calibri"/>
        <family val="2"/>
        <charset val="238"/>
      </rPr>
      <t xml:space="preserve"> </t>
    </r>
    <r>
      <rPr>
        <i/>
        <u/>
        <sz val="9"/>
        <rFont val="Calibri"/>
        <family val="2"/>
        <charset val="238"/>
      </rPr>
      <t>Sve radove treba izvesti isključivo po uputama proizvođača ponuđenog  sistema, koristeći materijale, alate i način izvođenja po tehnologiji proizvođača materijala za izradu zidova od gipskartona i u skladu sa pravilima struke i pravilima sistema za izradu pregradnih zidova od gipskartona.</t>
    </r>
    <r>
      <rPr>
        <sz val="9"/>
        <rFont val="Calibri"/>
        <family val="2"/>
        <charset val="238"/>
      </rPr>
      <t xml:space="preserve">
Jediničnom cijenom obuhvatiti vertikalni i horizontalni transport ploča, aluminijskih profila kao i svog pripadajućeg materijala, odlaganje otpadnog materijala i šuta na privremenu deponiju na gradilištu, utovar u kamione i odvoz na najbližu opštinsku deponiju, kao i sve eventualne pripremne radove za nesmetanu montažu i sve nepredviđene radove. Jediničnom cijenom obuhvatiti potrebnu skelu.
</t>
    </r>
    <r>
      <rPr>
        <i/>
        <sz val="9"/>
        <rFont val="Calibri"/>
        <family val="2"/>
        <charset val="238"/>
      </rPr>
      <t>NAPOMENA:</t>
    </r>
    <r>
      <rPr>
        <sz val="9"/>
        <rFont val="Calibri"/>
        <family val="2"/>
        <charset val="238"/>
      </rPr>
      <t xml:space="preserve"> </t>
    </r>
    <r>
      <rPr>
        <i/>
        <u/>
        <sz val="9"/>
        <rFont val="Calibri"/>
        <family val="2"/>
        <charset val="238"/>
      </rPr>
      <t xml:space="preserve">Prije početka izvođenja radova na zidovima potrebno usaglasiti faze izvođenja građevinskih radova sa hidro, elektro i mašinskim radovima, što podrazumjeva razvod svih hidro, elektro i mašinskih instalacija  prije zatvaranja  zida, prema projektu hidro, elektro i mašinskih instalacija, i dati na uvid Nadzornom organu,pa tek nakon toga pristupiti daljem izvođenju.
Posebnu pažnju obratiti na preciznost i uklapanje svih uređaja i opreme za hidro, elektro i mašinske instalacije u svemu prema nacrtu zida. 
</t>
    </r>
    <r>
      <rPr>
        <sz val="9"/>
        <rFont val="Calibri"/>
        <family val="2"/>
        <charset val="238"/>
      </rPr>
      <t xml:space="preserve">
Izvođač je dužan da usaglasi sve detalje, nejasnoće i potencijalna pitanja sa Ugovorni organom i Nadzornim organom.
U cijenu uračunat sav potreban materijal i rad za završetak ove pozicije, te upotrebu lake pokretne skele.
Sve mjere prije izrade uzeti na licu mjesta. </t>
    </r>
  </si>
  <si>
    <r>
      <rPr>
        <i/>
        <sz val="9"/>
        <rFont val="Calibri"/>
        <family val="2"/>
        <charset val="238"/>
      </rPr>
      <t>NAPOMENA:</t>
    </r>
    <r>
      <rPr>
        <sz val="9"/>
        <rFont val="Calibri"/>
        <family val="2"/>
        <charset val="238"/>
      </rPr>
      <t xml:space="preserve"> </t>
    </r>
    <r>
      <rPr>
        <i/>
        <u/>
        <sz val="9"/>
        <rFont val="Calibri"/>
        <family val="2"/>
        <charset val="238"/>
      </rPr>
      <t>Sve radove treba izvesti isključivo po uputama proizvođača ponuđenog  sistema, koristeći materijale, alate i način izvođenja po tehnologiji proizvođača materijala za izradu zidova od gipskartona i u skladu sa pravilima struke i pravilima sistema za izradu pregradnih zidova od gipskartona.</t>
    </r>
    <r>
      <rPr>
        <sz val="9"/>
        <rFont val="Calibri"/>
        <family val="2"/>
        <charset val="238"/>
      </rPr>
      <t xml:space="preserve">
Jediničnom cijenom obuhvatiti vertikalni i horizontalni transport ploča, aluminijskih profila kao i svog pripadajućeg materijala, odlaganje otpadnog materijala i šuta na privremenu deponiju na gradilištu, utovar u kamione i odvoz na najbližu opštinsku deponiju, kao i sve eventualne pripremne radove za nesmetanu montažu i sve nepredviđene radove. Jediničnom cijenom obuhvatiti potrebnu skelu.
</t>
    </r>
    <r>
      <rPr>
        <i/>
        <sz val="9"/>
        <rFont val="Calibri"/>
        <family val="2"/>
        <charset val="238"/>
      </rPr>
      <t xml:space="preserve">NAPOMENA: </t>
    </r>
    <r>
      <rPr>
        <i/>
        <u/>
        <sz val="9"/>
        <rFont val="Calibri"/>
        <family val="2"/>
        <charset val="238"/>
      </rPr>
      <t xml:space="preserve">Prije početka izvođenja radova u zidu potrebno usaglasiti faze izvođenja građevinskih radova sa hidro, elektro i mašinskim radovima, što podrazumjeva razvod svih hidro, elektro i mašinskih instalacija  prije zatvaranja zida, prema projektu hidro, elektro i mašinskih instalacija, i dati na uvid Nadzornom organu,pa tek nakon toga pristupiti daljem izvođenju.
Posebnu pažnju obratiti na preciznost i uklapanje svih uređaja i opreme za hidro, elektro i mašinske instalacije u svemu prema nacrtu zida.
</t>
    </r>
    <r>
      <rPr>
        <sz val="9"/>
        <rFont val="Calibri"/>
        <family val="2"/>
        <charset val="238"/>
      </rPr>
      <t xml:space="preserve">
Izvođač je dužan da usaglasi sve detalje, nejasnoće i potencijalna pitanja sa Ugovornim i Nadzornim organom. 
U cijenu uračunat sav potreban materijal i rad za završetak ove pozicije, te upotrebu lake pokretne skele.
Sve mjere prije izrade uzeti na licu mjesta. </t>
    </r>
  </si>
  <si>
    <r>
      <rPr>
        <i/>
        <sz val="9"/>
        <rFont val="Calibri"/>
        <family val="2"/>
        <charset val="238"/>
      </rPr>
      <t xml:space="preserve">NAPOMENA: </t>
    </r>
    <r>
      <rPr>
        <i/>
        <u/>
        <sz val="9"/>
        <rFont val="Calibri"/>
        <family val="2"/>
        <charset val="238"/>
      </rPr>
      <t>Sve radove treba izvesti isključivo po uputama proizvođača ponuđenog  sistema, koristeći materijale, alate i način izvođenja po tehnologiji proizvođača materijala za izradu zidova od gipskartona i u skladu sa pravilima struke i pravilima sistema za izradu pregradnih zidova od gipskartona.</t>
    </r>
    <r>
      <rPr>
        <sz val="9"/>
        <rFont val="Calibri"/>
        <family val="2"/>
        <charset val="238"/>
      </rPr>
      <t xml:space="preserve">
Jediničnom cijenom obuhvatiti vertikalni i horizontalni transport ploča, aluminijskih profila kao i svog pripadajućeg materijala, odlaganje otpadnog materijala i šuta na privremenu deponiju na gradilištu, utovar u kamione i odvoz na najbližu opštinsku deponiju, kao i sve eventualne pripremne radove za nesmetanu montažu i sve nepredviđene radove. Jediničnom cijenom obuhvatiti potrebnu skelu.
</t>
    </r>
    <r>
      <rPr>
        <i/>
        <sz val="9"/>
        <rFont val="Calibri"/>
        <family val="2"/>
        <charset val="238"/>
      </rPr>
      <t xml:space="preserve">NAPOMENA: </t>
    </r>
    <r>
      <rPr>
        <i/>
        <u/>
        <sz val="9"/>
        <rFont val="Calibri"/>
        <family val="2"/>
        <charset val="238"/>
      </rPr>
      <t xml:space="preserve">Prije početka izvođenja radova na zidovima potrebno usaglasiti faze izvođenja građevinskih radova sa hidro, elektro i mašinskim radovima, što podrazumjeva razvod svih hidro, elektro i mašinskih instalacija  prije zatvaranja  zida, prema projektu hidro, elektro i mašinskih instalacija, i dati na uvid Nadzornom organu,pa tek nakon toga pristupiti daljem izvođenju.
Posebnu pažnju obratiti na preciznost i uklapanje svih uređaja i opreme za hidro, elektro i mašinske instalacije u svemu prema nacrtu zida. 
</t>
    </r>
    <r>
      <rPr>
        <sz val="9"/>
        <rFont val="Calibri"/>
        <family val="2"/>
        <charset val="238"/>
      </rPr>
      <t xml:space="preserve">
Izvođač je dužan da usaglasi sve detalje, nejasnoće i potencijalna pitanja sa Ugovorni organom i Nadzornim organom.
U cijenu uračunat sav potreban materijal i rad za završetak ove pozicije, te upotrebu lake pokretne skele.
Sve mjere prije izrade uzeti na licu mjesta. </t>
    </r>
  </si>
  <si>
    <r>
      <t xml:space="preserve">Izvođač je dužan da usaglasi sve detalje, nejasnoće i potencijalna pitanja sa Ugovorni organom i Nadzornim organom.
</t>
    </r>
    <r>
      <rPr>
        <i/>
        <sz val="9"/>
        <rFont val="Calibri"/>
        <family val="2"/>
        <charset val="238"/>
      </rPr>
      <t xml:space="preserve">NAPOMENA: </t>
    </r>
    <r>
      <rPr>
        <i/>
        <u/>
        <sz val="9"/>
        <rFont val="Calibri"/>
        <family val="2"/>
        <charset val="238"/>
      </rPr>
      <t xml:space="preserve">Prije početka izvođenja radova u zidu potrebno usaglasiti faze izvođenja građevinskih radova sa hidro, elektro i mašinskim radovima, što podrazumjeva razvod svih hidro, elektro i mašinskih instalacija  prije zatvaranja zida, prema projektu hidro, elektro i mašinskih instalacija, i dati na uvid Nadzornom organu,pa tek nakon toga pristupiti daljem izvođenju.
Posebnu pažnju obratiti na preciznost i uklapanje svih uređaja i opreme za hidro, elektro i mašinske instalacije u svemu prema nacrtu zida.
</t>
    </r>
    <r>
      <rPr>
        <sz val="9"/>
        <rFont val="Calibri"/>
        <family val="2"/>
      </rPr>
      <t xml:space="preserve">
U cijenu uračunat sav potreban materijal i rad za završetak ove pozicije, te upotrebu lake pokretne skele.
Sve mjere prije izrade uzeti na licu mjesta. </t>
    </r>
  </si>
  <si>
    <r>
      <rPr>
        <i/>
        <sz val="9"/>
        <rFont val="Calibri"/>
        <family val="2"/>
        <charset val="238"/>
      </rPr>
      <t xml:space="preserve">NAPOMENA: </t>
    </r>
    <r>
      <rPr>
        <i/>
        <u/>
        <sz val="9"/>
        <rFont val="Calibri"/>
        <family val="2"/>
        <charset val="238"/>
      </rPr>
      <t xml:space="preserve">Nakon montaže podkonstrukcije spuštenog stropa prvo uraditi razvod svih elektro i mašinskih instalacija, prema projektu elektro i mašinskih instalacija, i dati na uvid Nadzornom organu,pa tek nakon toga pristupiti završnoj montaži gipskartonskih ploča.
Posebnu pažnju obratiti na preciznost i uklapanje svih uređaja i opreme za elektro i mašinske instalacije u svemu prema nacrtu spuštenog stropa.
</t>
    </r>
    <r>
      <rPr>
        <sz val="9"/>
        <rFont val="Calibri"/>
        <family val="2"/>
        <charset val="238"/>
      </rPr>
      <t xml:space="preserve">
Jedinična cijena obuhvata isjecanje otvora za ugradnju difuzora, kasetnih stropnih jedinica i drugih neophodnih otvora prema datim nactima.
Izvođač je dužan da usaglasi sve detalje spuštanja stropa, nejasnoće i potencijalna pitanja sa Ugovornim  i Nadzornim organom.
U cijenu uračunat sav potreban materijal i rad za završetak ove pozicije, te upotrebu lake pokretne skele.
Sve mjere prije izrade uzeti na licu mjesta. </t>
    </r>
  </si>
  <si>
    <r>
      <t xml:space="preserve">Stavka obuhvata </t>
    </r>
    <r>
      <rPr>
        <i/>
        <u/>
        <sz val="9"/>
        <rFont val="Calibri"/>
        <family val="2"/>
        <charset val="238"/>
      </rPr>
      <t>nabavku materijala i izradu revizijskih otvora</t>
    </r>
    <r>
      <rPr>
        <sz val="9"/>
        <rFont val="Calibri"/>
        <family val="2"/>
        <charset val="238"/>
      </rPr>
      <t xml:space="preserve"> u ravnom spuštenom plafonu (pored svakog fancoila - 18 komada) - ZONA 2 i ZONA 3. Veličina revizijskog otvora 400/400 mm. Revizijski otvor izveden od čvrstog aluminijumskog okvira i vrata sa montiranom pločom kao ispunom (ispuna kao ostali dio spuštenog plafona). Vrata se učvršćuju posebnim zatvaračkim mehanizmom (otvaranje na dodir), dvije čelične šarke, koje dozvoljavaju skidanje vrata iz okvira.
Radove izvesti do pune funkcionalnosti, prema tehničkim noramativima i uputstvu proizvođača opreme.
</t>
    </r>
    <r>
      <rPr>
        <b/>
        <i/>
        <sz val="9"/>
        <rFont val="Calibri"/>
        <family val="2"/>
        <charset val="238"/>
      </rPr>
      <t xml:space="preserve">
</t>
    </r>
    <r>
      <rPr>
        <i/>
        <sz val="9"/>
        <rFont val="Calibri"/>
        <family val="2"/>
        <charset val="238"/>
      </rPr>
      <t>NAPOMENA:</t>
    </r>
    <r>
      <rPr>
        <i/>
        <u/>
        <sz val="9"/>
        <rFont val="Calibri"/>
        <family val="2"/>
        <charset val="238"/>
      </rPr>
      <t xml:space="preserve"> Sve radove treba izvesti isključivo po uputama proizvođača ponuđenog  sistema, koristeći materijale, alate i način izvođenja po tehnologiji proizvođača materijala za izradu spuštenih stropova od gipskartona i u skladu sa pravilima struke i pravilima sistema za izradu spuštenih stropova od gipskartona.</t>
    </r>
    <r>
      <rPr>
        <sz val="9"/>
        <rFont val="Calibri"/>
        <family val="2"/>
        <charset val="238"/>
      </rPr>
      <t xml:space="preserve">
Jediničnom cijenom obuhvatiti vertikalni i horizontalni transport ploča, aluminijskih profila kao i svog pripadajućeg materijala, odlaganje otpadnog materijala i šuta na privremenu deponiju na gradilištu, utovar u kamione i odvoz na najbližu opštinsku deponiju, kao i sve eventualne pripremne radove za nesmetanu montažu i sve nepredviđene radove.
Jediničnom cijenom obuhvatiti potrebnu skelu. 
</t>
    </r>
  </si>
  <si>
    <r>
      <rPr>
        <b/>
        <sz val="9"/>
        <rFont val="Calibri"/>
        <family val="2"/>
        <charset val="238"/>
      </rPr>
      <t>Nabavka materijala i izrada poda do platforme u amfiteatru (pod na crtežu označen kao P3) - HALA - ZONA 3</t>
    </r>
    <r>
      <rPr>
        <sz val="9"/>
        <rFont val="Calibri"/>
        <family val="2"/>
        <charset val="238"/>
      </rPr>
      <t xml:space="preserve">
Pod se sastoji od slijedećih slojeva:               
</t>
    </r>
    <r>
      <rPr>
        <b/>
        <sz val="9"/>
        <rFont val="Calibri"/>
        <family val="2"/>
        <charset val="238"/>
      </rPr>
      <t xml:space="preserve">- Vinil podna obloga i filc 1,0 mm
- Cementni estrih 6,0 cm
- 2x PVC folija 
- Termoizolacija XPS  7,0 cm
- Hidroizolacija
</t>
    </r>
    <r>
      <rPr>
        <sz val="9"/>
        <rFont val="Calibri"/>
        <family val="2"/>
        <charset val="238"/>
      </rPr>
      <t xml:space="preserve">- AB ploča i tampon 
</t>
    </r>
    <r>
      <rPr>
        <i/>
        <u/>
        <sz val="9"/>
        <rFont val="Calibri"/>
        <family val="2"/>
        <charset val="238"/>
      </rPr>
      <t xml:space="preserve">Obzirom da u hali već postoji podna AB ploča, potrebno je obuhvatiti radove koje nisu urađeni tj. cijenom obuhvatiti nabavku i ugradnju vinil obloge, filca, cementnog estriha, pvc folija, termoizolaciju i hidroizolaciju. </t>
    </r>
    <r>
      <rPr>
        <sz val="9"/>
        <rFont val="Calibri"/>
        <family val="2"/>
        <charset val="238"/>
      </rPr>
      <t xml:space="preserve"> 
Stavka obuhvata nabavku i ugradnju vinil poda i filca, nabavku materijala i izradu cementnog estriha  debljine 6,0 cm, nabavka i ugradnju termoizolacije  XPS 7,0 cm kao i postavljanje zaštitne folije preko termoizolacionih ploča, nabavku i ugradnju hidroizolacije poda HALE - ZONA 3.  
Čisti betonski pod je potrebno ojačati čeličnim sidrenim vlaknima radi otpornosti na veća opterećenja.
Klasa vinil ploče koje se ugrađuju je 33 namjenjena za visokofrenkventne i opterećene prostore. Vrstu/dekor, boju i način polaganja usaglasiti sa Ugovorni organom i Nadzornim organom, a sve da se uklapa u konačan izgled amfiteatra. Prije ugrađivanja poda na cementni estrih se ugrađuje sloj izravnavajuće mase d=3mm. Pod se ugrađuje ljepljenjem na podlogu kontaktnim ljepilom za vinilske podove. Svi završeci moraju biti vruće vareni elektrodom za zavarivanje.      
</t>
    </r>
  </si>
  <si>
    <r>
      <t xml:space="preserve">Prije postavljanja keramičkih pločica provjeriti kvalitet podloge poda, koja mora biti čista i ravna. Konačne dimenzije pločica, vrstu, boju, veličinu i način polaganja usaglasiti sa Ugovorni organom i Nadzornim organom. 
Potrebno je predviditi izradu horizontalne hidroizolacije, koja se sastoji od hladnog bitumenskog premaza i jednog sloja polimerizovane bitumenske trake sa armaturom od staklenog voala, koja se vari na premazanu i osušenu podlogu. Prodore kroz izolaciju izvesti varenjem sa dodatnim "šeširom". Hidroizolaciju uzvući i uz vertikalne zidove, preko holkera koji se radi od cementnog maltera 1:3.   
Stavka obuhvata nabavku i ugradnju traka od mesinga "I" profil dim. 60/3mm, koje se postavljaju na razdvajanju različitih vrsta podova i različitih novoa podova. Ugrađuju se prilikom izrade cementne glazure, a u svemu prema detalju kojeg odobrava Nadzorni organ.  
</t>
    </r>
    <r>
      <rPr>
        <i/>
        <sz val="9"/>
        <rFont val="Calibri"/>
        <family val="2"/>
        <charset val="238"/>
      </rPr>
      <t xml:space="preserve">NAPOMENA: </t>
    </r>
    <r>
      <rPr>
        <i/>
        <u/>
        <sz val="9"/>
        <rFont val="Calibri"/>
        <family val="2"/>
        <charset val="238"/>
      </rPr>
      <t xml:space="preserve">Prije početka izvođenja radova u podu potrebno usaglasiti faze izvođenja građevinskih radova sa hidro, elektro i mašinskim radovima, što podrazumjeva razvod svih hidro, elektro i mašinskih instalacija  prije postavljanja slojeva poda, prema projektu hidro, elektro i mašinskih instalacija, i dati na uvid Nadzornom organu,pa tek nakon toga pristupiti daljem izvođenju.
Posebnu pažnju obratiti na preciznost i uklapanje svih uređaja i opreme za hidro, elektro i mašinske instalacije u svemu prema nacrtu poda.
</t>
    </r>
    <r>
      <rPr>
        <sz val="9"/>
        <rFont val="Calibri"/>
        <family val="2"/>
        <charset val="238"/>
      </rPr>
      <t xml:space="preserve">
Sve mjere i količine provjeriti na licu mjesta.</t>
    </r>
  </si>
  <si>
    <r>
      <t xml:space="preserve">Otvor je izveden od aluminijskih profila sa prekinutim termičkim mostom i sistemom zaptivanja EPDM gumom (Uf, max≤2,50 W/m2K),
</t>
    </r>
    <r>
      <rPr>
        <i/>
        <u/>
        <sz val="9"/>
        <rFont val="Calibri"/>
        <family val="2"/>
        <charset val="238"/>
      </rPr>
      <t xml:space="preserve">Koeficijent prolaza toplote unutrašnjih vrata Umax=2,0 W/m2K. 
Vrata sa prekinutim termičkim mostom se ugrađuju iz razloga što je projektovano da svaka Zona može da funkcioniše zasebno, pa se ova vrata posmatraju kao da su prema negrijanom prostoru.
</t>
    </r>
    <r>
      <rPr>
        <sz val="9"/>
        <rFont val="Calibri"/>
        <family val="2"/>
        <charset val="238"/>
      </rPr>
      <t xml:space="preserve">
Otvor ostakliti pjeskarenim mliječno bijelim termoizolacionim staklom debljine 6+16+4 mm sa Low-e premazom, punjen argonom i dihtovati trajno elastičnom EPDM gumom  sa koeficijentom provođenja  toplote  (Ug,max=0,7 W/m2K). Radi dodatnog poboljšanja termičkih karakteristika profila u komore ugraditi profile od XPS -a (ekstrudirani polistiren - ʎ=0.035 W/m2K). Primijeniti okove za vrata sa štekom i cilindričnom bravom sa tri ključa sa automatom za samozatvaranje.
Vrata koja se ugrađuju su bez praga. Otvaranje i veličina prema šemama iz projekta. Vrata koja se ugrađuju su sa završnom obradom - eloksaža u boji po izboru Ugovorni organa/Nadzornog organa.
</t>
    </r>
  </si>
  <si>
    <r>
      <t xml:space="preserve">Sva vrata koja se ugrađuju su bez praga. Vrata se ugradjuju po sistemu suhe ugradnje sa, ili bez slijepog okvira (zavisno od pozicije). Okov standardni, sa okretnim mehanizmom. Otvaranje i veličina prema šemama iz projekta. Sva unutrašnja vrata koja se ugrađuju su sa završnom obradom - eloksaža u boji po izboru Ugovornog organa/Nadzornog organa.
</t>
    </r>
    <r>
      <rPr>
        <u/>
        <sz val="9"/>
        <rFont val="Calibri"/>
        <family val="2"/>
        <charset val="238"/>
      </rPr>
      <t>Ugradnja nove unutrašnje stolarije:</t>
    </r>
    <r>
      <rPr>
        <sz val="9"/>
        <rFont val="Calibri"/>
        <family val="2"/>
        <charset val="238"/>
      </rPr>
      <t xml:space="preserve">
Ugradnju izvršiti na mjestu otvora koji su predviđeni za ugradnju novih unutrašnjih vrata. Na osnovu uzetih mjera na licu mjesta izraditi radionički nacrt u koje je potrebno uključiti eventualno ugradnju slijepih profila, stvarne dimenzije pozicije, detaljne opise profila, primijenjenog okova, stakla sa svim detaljima ugradnje i pričvršćivanja pozicija za postojeći zid. 
</t>
    </r>
    <r>
      <rPr>
        <i/>
        <u/>
        <sz val="9"/>
        <rFont val="Calibri"/>
        <family val="2"/>
        <charset val="238"/>
      </rPr>
      <t>Radioničke nacrte prije proizvodnje dostaviti na uvid Nadzornom organu.</t>
    </r>
    <r>
      <rPr>
        <sz val="9"/>
        <rFont val="Calibri"/>
        <family val="2"/>
        <charset val="238"/>
      </rPr>
      <t xml:space="preserve">
</t>
    </r>
  </si>
  <si>
    <r>
      <rPr>
        <b/>
        <sz val="9"/>
        <rFont val="Calibri"/>
        <family val="2"/>
        <charset val="238"/>
      </rPr>
      <t>Nabavka i ugradnja montažnih tipskih pregrada u sanitarnim čvorovima kod izložbenog prostora - ZONA 2 - WC KOJI SE NASLANJA NA ZID IZMEĐU ZONE 2 I ZONE 3</t>
    </r>
    <r>
      <rPr>
        <sz val="9"/>
        <rFont val="Calibri"/>
        <family val="2"/>
        <charset val="238"/>
      </rPr>
      <t xml:space="preserve">
Sanitarne pregrade izrađene od kompakt ploča d=13mm, vodopostojane, higijenske, ne trule, postojane na grebanje, lom, udare, sa blago hrapavom površinskom strukturom. Pregrade se ugrađuju zajedno sa profilima plastificiranim za vrata, dovratnik sadrži brtvu za neutralisanje zvuka pri zatvaranju vrata. 
Priključak na zid se izvodi plastificiranim Al "U" profilima, dok prednja strana pregrade sadrži poseban zaobljeni plastificirani Al profil koji se učvršćuju po cijeloj dužini gornjeg ruba. Okov su kugle od plastike sa rozetama, mehanizmom za zaključavanje iznutra, vidljivom šajbom koja prema vani pokazuje zauzeto/slobodno i trnom koji omogućava otključavanje izvana u slučaju nužde sa pocinčanom WC bravom. 
Na vratima postavljaju se po dvije baglame od plastificiranog željeza sa ugrađenom oprugom u jednoj baglami za samozatvaranje. Pregrade se postavljaju na tipske nogice od Al plastificiranih cijevi sa mogućnošću povećavanja visine, izrađene od PVC-a, pričvršćene na pločice. 
Visina kabina je 200cm, zajedno sa nožicama visine 15cm. Vrata su od istog materijala kao i pregrade, veličine 70x200cm. Boju pregrada i svih profila po izboru Ugovorni organa/Nadzornog organa. Prije početka ugradnje kabina, Izvođač je dužan sve  mjere uzeti na licu mjesta i prilikom ugradnje kabina pridržavati se uputa i sugestija Proizvođača. U cijenu uračunati sav spojni materijal/elemente.
Količine provjeriti na licu mjesta.</t>
    </r>
  </si>
  <si>
    <r>
      <rPr>
        <i/>
        <u/>
        <sz val="9"/>
        <rFont val="Calibri"/>
        <family val="2"/>
        <charset val="238"/>
      </rPr>
      <t>Konstrukcija stolica</t>
    </r>
    <r>
      <rPr>
        <sz val="9"/>
        <rFont val="Calibri"/>
        <family val="2"/>
        <charset val="238"/>
      </rPr>
      <t xml:space="preserve"> je izrađena od čelika i vezana preko posebnog uležištenja za nogu stola koji se nalazi iza nje, što joj omogućava zauzimanje željenog položaja za sjedenje. U svakom redu međusobno je povezano u zajedničku konstrukciju 2 x 9 stolica. Broj redova 15. Ukupan broj stolica 270. Sjedište i naslon stolice su izrađeni od lameliranog bukovog otpreska debljine 10 do 20 mm, lakiranog poliuretanskim lakom. Stolice su anatomski oblikovane visoke kvalitete.
Stolice koje se ugrađuju su bez naslona za ruke, sa mehanizmom za podizanje i spuštanje dijela za sjedenje. Stolice treba da su oblikovane stabilno da stoje, da su čvrste i otporne na krivljenje i deformacije, sa svim potrebnim certifikatima. Sjedište i naslon stolice su sa ispunom od spužve/pjene presvučeni štofanim materijalom. Dimenzije sjedećeg dijela stolice su dimenzija 40x40 cm. Visina sjedećeg dijela stolice je 40cm.
</t>
    </r>
    <r>
      <rPr>
        <i/>
        <u/>
        <sz val="9"/>
        <rFont val="Calibri"/>
        <family val="2"/>
        <charset val="238"/>
      </rPr>
      <t>Boje ploče klupa/stolova kao i izbor boje štofova za presvlačenje stolica (mogućnost odabira štofova u više boja kako bi se izbjegla jednoličnost - šemu rasporeda boja stolica naknadno usaglasiti) po izboru Nadzornog i Ugovornog organa.</t>
    </r>
    <r>
      <rPr>
        <sz val="9"/>
        <rFont val="Calibri"/>
        <family val="2"/>
        <charset val="238"/>
      </rPr>
      <t xml:space="preserve">
</t>
    </r>
  </si>
  <si>
    <r>
      <rPr>
        <i/>
        <u/>
        <sz val="9"/>
        <rFont val="Calibri"/>
        <family val="2"/>
        <charset val="238"/>
      </rPr>
      <t>Konstrukcija stola/klupe</t>
    </r>
    <r>
      <rPr>
        <sz val="9"/>
        <rFont val="Calibri"/>
        <family val="2"/>
        <charset val="238"/>
      </rPr>
      <t xml:space="preserve"> napravljena je od čelika; profila ili na laseru rezanog profila od debelog čeličnog lima, sve plastificirano u boji po izboru Nadzornog organa i Ugovorni organa, a prema RAL karti. Visina klupe stola je cca 95 cm. Konstrukcija klupe/stola je fiksirana za podkonstukciju i OSB ploče pomoću vijaka.
</t>
    </r>
    <r>
      <rPr>
        <i/>
        <u/>
        <sz val="9"/>
        <rFont val="Calibri"/>
        <family val="2"/>
        <charset val="238"/>
      </rPr>
      <t>Ploča stola/klupe</t>
    </r>
    <r>
      <rPr>
        <sz val="9"/>
        <rFont val="Calibri"/>
        <family val="2"/>
        <charset val="238"/>
      </rPr>
      <t xml:space="preserve"> je od oplemenjene iverice ili Compact ploče debljine 13 do 36 mm, kantovana ABS trakom 2mm, napravljena iz jednog komada dimenzija 450x350 cm. U svakom redu se nalaze po 2 ploče. Broj redova je 15, sa 2 klupe/stola u jednom redu. Raspored postavljanja konstrukcije i stolova/klupe pogledati na crtežu Novoprojektovano stanje - prizemlje. 
</t>
    </r>
    <r>
      <rPr>
        <i/>
        <u/>
        <sz val="9"/>
        <rFont val="Calibri"/>
        <family val="2"/>
        <charset val="238"/>
      </rPr>
      <t>Boje ploče klupa/stolova po izboru Nadzornog i Ugovornog organa.</t>
    </r>
  </si>
  <si>
    <r>
      <rPr>
        <i/>
        <u/>
        <sz val="9"/>
        <rFont val="Calibri"/>
        <family val="2"/>
        <charset val="238"/>
      </rPr>
      <t>Govornica</t>
    </r>
    <r>
      <rPr>
        <sz val="9"/>
        <rFont val="Calibri"/>
        <family val="2"/>
        <charset val="238"/>
      </rPr>
      <t xml:space="preserve"> koja se nabavlja je dimenzija 60x60x130 cm izrađena od oplemenjene iverice debljine 18mm, kantovana ABS trakom 2mm. 
</t>
    </r>
    <r>
      <rPr>
        <i/>
        <u/>
        <sz val="9"/>
        <rFont val="Calibri"/>
        <family val="2"/>
        <charset val="238"/>
      </rPr>
      <t>Boja govornice ista kao boja stolova katedre, a prema izboru Nadzornog  i Ugovornog organa.</t>
    </r>
  </si>
  <si>
    <r>
      <rPr>
        <i/>
        <u/>
        <sz val="9"/>
        <rFont val="Calibri"/>
        <family val="2"/>
        <charset val="238"/>
      </rPr>
      <t>Stol/katedra</t>
    </r>
    <r>
      <rPr>
        <sz val="9"/>
        <rFont val="Calibri"/>
        <family val="2"/>
        <charset val="238"/>
      </rPr>
      <t xml:space="preserve"> koji se nabavlja je sa pravokutnom pločom dimenzija 180x80 cm sa fiksnim metalnim nogama na "L". Radna ploča oplemenjena iverica, obostrano zaštićena ultrapasom 0,7/0,8 mm, ivice ploče su od blago zaobljenih letvica – bukov masiv. Ploča ukupne debljine 19-22 mm.  Stol ima prednju stranicu koja omogućava postavljanje stola bilo gdje u prostoru.
</t>
    </r>
    <r>
      <rPr>
        <i/>
        <u/>
        <sz val="9"/>
        <rFont val="Calibri"/>
        <family val="2"/>
        <charset val="238"/>
      </rPr>
      <t xml:space="preserve">Boja površine ploče i nogu/postolja stola u dogovoru sa Nadzornim organom i Ugovorni organom. </t>
    </r>
  </si>
  <si>
    <r>
      <rPr>
        <b/>
        <sz val="9"/>
        <rFont val="Calibri"/>
        <family val="2"/>
        <charset val="238"/>
      </rPr>
      <t>Nabavka, doprema i ugradnja namještaja za salu za sastanke - ZONA 2</t>
    </r>
    <r>
      <rPr>
        <sz val="9"/>
        <rFont val="Calibri"/>
        <family val="2"/>
        <charset val="238"/>
      </rPr>
      <t xml:space="preserve">  
Stavka obuhvata nabavku namještaja u vidu </t>
    </r>
    <r>
      <rPr>
        <i/>
        <u/>
        <sz val="9"/>
        <rFont val="Calibri"/>
        <family val="2"/>
        <charset val="238"/>
      </rPr>
      <t>modularnih stolova i stolica</t>
    </r>
    <r>
      <rPr>
        <sz val="9"/>
        <rFont val="Calibri"/>
        <family val="2"/>
        <charset val="238"/>
      </rPr>
      <t xml:space="preserve"> te njihova doprema i ugradnja u salu za sastanke.
</t>
    </r>
    <r>
      <rPr>
        <i/>
        <u/>
        <sz val="9"/>
        <rFont val="Calibri"/>
        <family val="2"/>
        <charset val="238"/>
      </rPr>
      <t>Stolice</t>
    </r>
    <r>
      <rPr>
        <sz val="9"/>
        <rFont val="Calibri"/>
        <family val="2"/>
        <charset val="238"/>
      </rPr>
      <t xml:space="preserve"> koje se nabavljaju posjeduju bazu u obliku sanki (promjer cijevi cca 2,5cm). Konstrukcija je izrađena od kroma, sa kromiranim rukonaslonima/odmornicima koji su presvučeni sa čvrstim PVC-om  postavljenim na optimalnu visinu prosječnog korisnika. Sjedište je sa ispunom od spužve/pjene presvučeno štofanim materijalom, sa lagano zaobljenim naslonom  u mreži. Sjedište i naslon su iz jednog dijela. Na "bazi/sankama" stolice potrebno postaviti anti slip stopice koje obezbjeđuju od proklizavanja, kao i mogućnosti grebanja podloge. Boja stolice u dogovoru sa Nadzorom i Ugovorni organom, a broj komada 16. Stolica treba da je oblikovana stabilno da stoji, čvrsta i otporna na krivljenje i deformacije, sa svim potrebnim certifikatima.
</t>
    </r>
    <r>
      <rPr>
        <i/>
        <u/>
        <sz val="9"/>
        <rFont val="Calibri"/>
        <family val="2"/>
        <charset val="238"/>
      </rPr>
      <t>Stolovi</t>
    </r>
    <r>
      <rPr>
        <sz val="9"/>
        <rFont val="Calibri"/>
        <family val="2"/>
        <charset val="238"/>
      </rPr>
      <t xml:space="preserve"> koji se ugrađuju su sa pravokutnom pločom dimenzija 120x80 cm sa metalnim nogama na "T". Stolovi su sa sklopivim postoljem pod ploču koje olakšava transportiranje,skladištenje i uštedu prostora. Radna ploča oplemenjena iverica, obostrano zaštićene ultrapasom 0,7/0,8 mm, ivice ploče su od blago zaobljenih letvica – bukov masiv. Ploča ukupne debljine 19-22 mm. Boja površine ploče i nogu stola u dogovoru sa Nadzornim organom i Ugovorni organom. Broj komada stolova je 8.
</t>
    </r>
    <r>
      <rPr>
        <i/>
        <u/>
        <sz val="9"/>
        <rFont val="Calibri"/>
        <family val="2"/>
        <charset val="238"/>
      </rPr>
      <t>Boje ploče klupa/stolova kao i izbor boje štofova za presvlačenje stolica (mogućnost odabira štofova u više boja kako bi se izbjegla jednoličnost) po izboru Nadzornog organa i Ugovornog organa.</t>
    </r>
  </si>
  <si>
    <r>
      <t xml:space="preserve">Ugradnja nove unutrašnje bravarije:
Ugradnju izvršiti na mjestu otvora koji su predviđeni za ugradnju novih unutrašnjih vrata i prozora na platformi. Na osnovu uzetih mjera na licu mjesta izraditi radionički nacrt u koje je potrebno uključiti eventualno ugradnju slijepih profila, stvarne dimenzije pozicije, detaljne opise profila, primijenjenog okova, stakla sa svim detaljima ugradnje i pričvršćivanja pozicija za postojeći zid. 
</t>
    </r>
    <r>
      <rPr>
        <i/>
        <u/>
        <sz val="9"/>
        <rFont val="Calibri"/>
        <family val="2"/>
        <charset val="238"/>
      </rPr>
      <t>Radioničke nacrte prije proizvodnje dostaviti na uvid Nadzornom organu.</t>
    </r>
    <r>
      <rPr>
        <sz val="9"/>
        <rFont val="Calibri"/>
        <family val="2"/>
        <charset val="238"/>
      </rPr>
      <t xml:space="preserve">
</t>
    </r>
  </si>
  <si>
    <r>
      <rPr>
        <b/>
        <sz val="9"/>
        <rFont val="Calibri"/>
        <family val="2"/>
        <charset val="238"/>
      </rPr>
      <t xml:space="preserve">Montaža privremene građevinske table sa informacijama o projektu dimenzija 2000x2000 mm od pocinčanog lima debljine d=2 mm, presvučen PVC folijom, na vidno mjesto na gradilištu (npr pričvrstiti na fasadnu skelu ili slično). </t>
    </r>
    <r>
      <rPr>
        <sz val="9"/>
        <rFont val="Calibri"/>
        <family val="2"/>
        <charset val="238"/>
      </rPr>
      <t xml:space="preserve">
</t>
    </r>
    <r>
      <rPr>
        <b/>
        <sz val="9"/>
        <rFont val="Calibri"/>
        <family val="2"/>
        <charset val="238"/>
      </rPr>
      <t>TABLU IZRAĐUJE UGOVORNI ORGAN, A PREUZIMA IZVOĐAČ U PROSTORIJAMA UGOVORNOG ORGANA.</t>
    </r>
    <r>
      <rPr>
        <sz val="9"/>
        <rFont val="Calibri"/>
        <family val="2"/>
        <charset val="238"/>
      </rPr>
      <t xml:space="preserve">
Tabla je sa izbušenim otvorima na uglovima za montažu. 
Privremenu projektnu građevinsku tablu postaviti odmah nakon početka radova na objektu, te ukloniti je po njihovom završetku i predati korisniku objekta.
U jediničnu cijenu uključen i sav potreban rad i materijal za postavljanje table. </t>
    </r>
  </si>
  <si>
    <r>
      <rPr>
        <b/>
        <sz val="9"/>
        <rFont val="Calibri"/>
        <family val="2"/>
        <charset val="238"/>
      </rPr>
      <t xml:space="preserve">Montaža trajne informativne table dimenzija 400x300 mm od forex PVC-a debljine d=10mm, na vidno mjesto na fasadi hale. </t>
    </r>
    <r>
      <rPr>
        <sz val="9"/>
        <rFont val="Calibri"/>
        <family val="2"/>
        <charset val="238"/>
      </rPr>
      <t xml:space="preserve">
</t>
    </r>
    <r>
      <rPr>
        <b/>
        <sz val="9"/>
        <rFont val="Calibri"/>
        <family val="2"/>
        <charset val="238"/>
      </rPr>
      <t>TABLU IZRAĐUJE UGOVORNI ORGAN, A PREUZIMA IZVOĐAČ U PROSTORIJAMA UGOVORNOG ORGANA.</t>
    </r>
    <r>
      <rPr>
        <sz val="9"/>
        <rFont val="Calibri"/>
        <family val="2"/>
        <charset val="238"/>
      </rPr>
      <t xml:space="preserve">
Tabla je sa već izbušenim otvorima predviđenim za njenu montažu koji se nalaze u uglovima table. Tablu postaviti u visini vidnog polja u dogovoru sa Ugovorni organom, nadzornim inžinjerom i korisnikom objekta (preporučuje se postavljanje trajne table na fasadu pored ulaznih vrata na jugozapadnoj fasadi - ANEKS). 
</t>
    </r>
    <r>
      <rPr>
        <i/>
        <u/>
        <sz val="9"/>
        <rFont val="Calibri"/>
        <family val="2"/>
        <charset val="238"/>
      </rPr>
      <t>NAPOMENA: Postavljanje trajne table vrši se nakon izvođenja svih radova.</t>
    </r>
    <r>
      <rPr>
        <sz val="9"/>
        <rFont val="Calibri"/>
        <family val="2"/>
        <charset val="238"/>
      </rPr>
      <t xml:space="preserve">
U jediničnu cijenu uključiti sav pričvrsni materijal: šarafe odgovarajuće debljine za sidrenje u primarnu konstrukciju zida sa pokrivnim kapicama za glavu šarafa od materijala u istoj boji kao i trajna tabla.</t>
    </r>
  </si>
  <si>
    <t>Ukupno bez popusta i bez PDV-a u BAM:</t>
  </si>
  <si>
    <t>Popust u BAM:</t>
  </si>
  <si>
    <t>Ukupno s popustom i bez PDV-a u BAM:</t>
  </si>
  <si>
    <t>Iznos PDV-a (s uračunatim popustom) u BAM:</t>
  </si>
  <si>
    <t>Ukupno s uračunatim popustom i PDV-om u BAM:</t>
  </si>
  <si>
    <t xml:space="preserve">Ime i prezime:  	</t>
  </si>
  <si>
    <t>Funkcija u firmi ponuđača:  
(osoba/osobe ovlaštene za potpisivanje u ime učesnika na tenderu)</t>
  </si>
  <si>
    <t>M.P.</t>
  </si>
  <si>
    <t>Potpis:  	_____________________________________________</t>
  </si>
  <si>
    <t xml:space="preserve">Mjesto i datum:	</t>
  </si>
  <si>
    <t>_________________________</t>
  </si>
  <si>
    <t>DIO 4. FINANSIJSKA PONUDA 
PREDMJER/TROŠKOVNIK</t>
  </si>
  <si>
    <t>Rb.
(A)</t>
  </si>
  <si>
    <t>NAZIV GRUPE RADOVA/OPIS RADOVA
(B)</t>
  </si>
  <si>
    <t>Jed. mj.
(C)</t>
  </si>
  <si>
    <t>Količina 
(D)</t>
  </si>
  <si>
    <t>Ukupna cijena 
(bez PDV-a)
u BAM
(F)</t>
  </si>
  <si>
    <t>Jedinična cijena (bez PDV-a)
u BAM
(E)</t>
  </si>
  <si>
    <t>Popust u % (ukoliko postoji popust, isti unijeti u procentima):</t>
  </si>
  <si>
    <r>
      <rPr>
        <b/>
        <u/>
        <sz val="9"/>
        <rFont val="Calibri"/>
        <family val="2"/>
        <charset val="238"/>
        <scheme val="minor"/>
      </rPr>
      <t xml:space="preserve">NAPOMENE I UPUTE:
</t>
    </r>
    <r>
      <rPr>
        <b/>
        <u/>
        <sz val="10"/>
        <color rgb="FFFF0000"/>
        <rFont val="Calibri"/>
        <family val="2"/>
        <charset val="238"/>
        <scheme val="minor"/>
      </rPr>
      <t>• Ponuđač popunjava isključivo kolonu (E) – Jedinična cijena (bez PDV-a) u BAM, dok ostala polja nisu promjenjiva. Množenje količina i jediničnih cijena, kao i sabiranje pozicija, automatski se izvršava.
• Osim jedinične cijene, ponuđač može ponuditi i POPUST u procentima, koji se unosi na dno tabele u polje ispod Rekapitulacije (polje F1113).</t>
    </r>
    <r>
      <rPr>
        <b/>
        <sz val="10"/>
        <color rgb="FFFF0000"/>
        <rFont val="Calibri"/>
        <family val="2"/>
        <charset val="238"/>
        <scheme val="minor"/>
      </rPr>
      <t xml:space="preserve"> 
</t>
    </r>
    <r>
      <rPr>
        <sz val="9"/>
        <rFont val="Calibri"/>
        <family val="2"/>
        <charset val="238"/>
        <scheme val="minor"/>
      </rPr>
      <t>•	Ponuđene jedinične cijene moraju uključivati sve troškove rada i materijala (nabavku svih potrebnih materijala, njihovu dopremu do gradilišta i skladištenje, manipulaciju materijalom na gradilištu, pripremu i izvođenje radova, ugradnju materijala, vršenje svih propisanih kontrola kvalitete, odvoz preostalih materijala te čišćenje gradilišta i objekta od nečistoća prouzrokovanih radovima). Također je potrebno uključiti i sav potreban alat, izradu pomoćnih skela, zaštitu i vlaženje ploha ako je potrebno, kao i sve posredne i neposredne troškove za rad, materijal, transport, alat i građevinske strojeve, takse i sva ostala davanja te ostale zavisne troškove koje je izvođač obavezan platiti iz bilo kojeg razloga.
•	Smatraće se da je u jediničnu cijenu uključena i otežanost rada kod izrade kosih i manjih ploha, uglova, bridova oko vrata i prozora, nosača, nadvoja, stepeništa i sl.
•	U cijenu ponude moraju biti uračunati svi troškovi i eventualni popusti.
•	Prilikom popunjavanja ovog dokumenta Ponuđač ne smije vršiti nikakve izmjene opisa stavki, jedinica mjere i količina. Ukoliko se u fazi evaluacije ponuda ustanovi da su takve izmjene vršene, predmetna ponuda će biti diskvalificirana iz daljnjeg postupka evaluacije ponuda.
•	Odabrani izvođač radova je dužan obezbijediti sve potrebne energente (električna energija, razne vrste goriva, itd.), vodu i ostale resurse neophodne za izvođenje radova, a troškove istih ugraditi u jedinične cijene.
•	Ponuđač treba pažljivo proučiti tehničku dokumentaciju i stvarno stanje na terenu, i na osnovu toga i sam predvidjeti eventualne nepredviđene radove. Savjetuje se ponuđačima da, prije davanja ponude za ove radove, posjete predmetni objekat i na licu mjesta provjere količine i vrste radova iz predmjera radova kako bi eventualne viškove radova i nepredviđene radove mogli kvalitetno ugraditi u ponuđene cijene, jer se isti neće naknadno priznavati.
•	Ponuđene cijene uključuju sve nepredviđene troškove i rezervne troškove te rizike bilo kakve vrste potrebne za gradnju, dovršetak i održavanje svih radova u skladu s ugovorom. Ako u strukturi ukupne konačne cijene nisu navedene zasebne stavke, cijene uključuju sve troškove uključene u razne stavke ove strukture.
•	Ukupna cijena u strukturi ukupne konačne cijene je sveobuhvatna i uključuje sve poreze ili fiskalne obaveze.
•	U slučaju pojave bilo kakvih nejasnoća vezanih za ovaj predmjer, ponuđač treba tražiti dodatno objašnjenje od ugovornog organa prije davanja ponude jer se kasniji prigovori neće uzeti u obzir niti priznati bilo kakva razlika za naplatu.
• Nije moguće dopuniti/izmijeniti troškovnike dostavljene u ponudi.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</si>
</sst>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K_M_-;\-* #,##0.00\ _K_M_-;_-* &quot;-&quot;??\ _K_M_-;_-@_-"/>
    <numFmt numFmtId="164" formatCode="_-* #,##0.00\ _k_n_-;\-* #,##0.00\ _k_n_-;_-* &quot;-&quot;??\ _k_n_-;_-@_-"/>
    <numFmt numFmtId="165" formatCode="_-* #,##0.00\ _k_n_-;\-* #,##0.00\ _k_n_-;_-* &quot;-&quot;??????\ _k_n_-;_-@_-"/>
  </numFmts>
  <fonts count="103">
    <font>
      <sz val="11"/>
      <color theme="1"/>
      <name val="Calibri"/>
      <family val="2"/>
      <charset val="238"/>
      <scheme val="minor"/>
    </font>
    <font>
      <sz val="11"/>
      <color theme="1"/>
      <name val="Calibri"/>
      <family val="2"/>
      <charset val="238"/>
      <scheme val="minor"/>
    </font>
    <font>
      <sz val="10"/>
      <name val="Arial"/>
      <family val="2"/>
      <charset val="238"/>
    </font>
    <font>
      <sz val="10"/>
      <name val="Times New Roman"/>
      <family val="1"/>
    </font>
    <font>
      <b/>
      <sz val="10"/>
      <name val="Times New Roman"/>
      <family val="1"/>
    </font>
    <font>
      <b/>
      <sz val="12"/>
      <name val="Calibri"/>
      <family val="2"/>
    </font>
    <font>
      <sz val="11"/>
      <color theme="1"/>
      <name val="Calibri"/>
      <family val="2"/>
    </font>
    <font>
      <b/>
      <sz val="10"/>
      <name val="Calibri"/>
      <family val="2"/>
    </font>
    <font>
      <b/>
      <sz val="8"/>
      <name val="Calibri"/>
      <family val="2"/>
    </font>
    <font>
      <b/>
      <i/>
      <sz val="10"/>
      <name val="Calibri"/>
      <family val="2"/>
    </font>
    <font>
      <b/>
      <sz val="10"/>
      <name val="Calibri"/>
      <family val="2"/>
      <scheme val="minor"/>
    </font>
    <font>
      <b/>
      <i/>
      <sz val="11"/>
      <name val="Calibri"/>
      <family val="2"/>
    </font>
    <font>
      <b/>
      <sz val="11"/>
      <name val="Calibri"/>
      <family val="2"/>
    </font>
    <font>
      <b/>
      <sz val="11"/>
      <color theme="1"/>
      <name val="Calibri"/>
      <family val="2"/>
    </font>
    <font>
      <b/>
      <sz val="10"/>
      <color theme="1"/>
      <name val="Calibri"/>
      <family val="2"/>
      <charset val="238"/>
    </font>
    <font>
      <sz val="10"/>
      <color theme="1"/>
      <name val="Calibri"/>
      <family val="2"/>
    </font>
    <font>
      <sz val="9"/>
      <name val="Calibri"/>
      <family val="2"/>
    </font>
    <font>
      <b/>
      <sz val="9"/>
      <name val="Calibri"/>
      <family val="2"/>
    </font>
    <font>
      <b/>
      <i/>
      <sz val="9"/>
      <name val="Calibri"/>
      <family val="2"/>
      <charset val="238"/>
    </font>
    <font>
      <sz val="9"/>
      <color rgb="FFFF0000"/>
      <name val="Calibri"/>
      <family val="2"/>
    </font>
    <font>
      <b/>
      <sz val="9"/>
      <color rgb="FFFF0000"/>
      <name val="Calibri"/>
      <family val="2"/>
    </font>
    <font>
      <b/>
      <sz val="11"/>
      <color rgb="FFFF0000"/>
      <name val="Calibri"/>
      <family val="2"/>
      <charset val="238"/>
    </font>
    <font>
      <b/>
      <sz val="11"/>
      <color theme="1"/>
      <name val="Calibri"/>
      <family val="2"/>
      <charset val="238"/>
    </font>
    <font>
      <b/>
      <sz val="9"/>
      <name val="Calibri"/>
      <family val="2"/>
      <charset val="238"/>
    </font>
    <font>
      <b/>
      <sz val="9"/>
      <color theme="1"/>
      <name val="Calibri"/>
      <family val="2"/>
      <charset val="238"/>
    </font>
    <font>
      <sz val="9"/>
      <color theme="1"/>
      <name val="Calibri"/>
      <family val="2"/>
    </font>
    <font>
      <i/>
      <u/>
      <sz val="9"/>
      <name val="Calibri"/>
      <family val="2"/>
      <charset val="238"/>
    </font>
    <font>
      <b/>
      <sz val="11"/>
      <name val="Calibri"/>
      <family val="2"/>
      <charset val="238"/>
    </font>
    <font>
      <sz val="9"/>
      <name val="Calibri"/>
      <family val="2"/>
      <charset val="238"/>
    </font>
    <font>
      <sz val="10"/>
      <name val="Calibri"/>
      <family val="2"/>
    </font>
    <font>
      <b/>
      <sz val="9"/>
      <color theme="1"/>
      <name val="Calibri"/>
      <family val="2"/>
    </font>
    <font>
      <b/>
      <i/>
      <sz val="12"/>
      <name val="Calibri"/>
      <family val="2"/>
    </font>
    <font>
      <sz val="12"/>
      <name val="Calibri"/>
      <family val="2"/>
    </font>
    <font>
      <b/>
      <sz val="12"/>
      <color theme="1"/>
      <name val="Calibri"/>
      <family val="2"/>
    </font>
    <font>
      <u/>
      <sz val="9"/>
      <name val="Calibri"/>
      <family val="2"/>
      <charset val="238"/>
    </font>
    <font>
      <b/>
      <i/>
      <sz val="9"/>
      <name val="Calibri"/>
      <family val="2"/>
    </font>
    <font>
      <b/>
      <i/>
      <sz val="12"/>
      <name val="Swis721 BT"/>
      <family val="2"/>
    </font>
    <font>
      <b/>
      <sz val="10"/>
      <name val="Calibri"/>
      <family val="2"/>
      <charset val="238"/>
      <scheme val="minor"/>
    </font>
    <font>
      <i/>
      <sz val="10"/>
      <name val="Swis721 BT"/>
      <family val="2"/>
    </font>
    <font>
      <sz val="10"/>
      <color theme="1"/>
      <name val="Calibri"/>
      <family val="2"/>
      <charset val="238"/>
      <scheme val="minor"/>
    </font>
    <font>
      <b/>
      <i/>
      <sz val="11"/>
      <name val="Swis721 BT"/>
      <family val="2"/>
    </font>
    <font>
      <b/>
      <sz val="12"/>
      <color theme="1"/>
      <name val="Calibri"/>
      <family val="2"/>
      <charset val="238"/>
      <scheme val="minor"/>
    </font>
    <font>
      <b/>
      <u/>
      <sz val="9"/>
      <name val="Calibri"/>
      <family val="2"/>
      <charset val="238"/>
    </font>
    <font>
      <sz val="9"/>
      <name val="Times New Roman"/>
      <family val="1"/>
    </font>
    <font>
      <sz val="8"/>
      <name val="Calibri"/>
      <family val="2"/>
      <charset val="238"/>
      <scheme val="minor"/>
    </font>
    <font>
      <sz val="11"/>
      <color theme="1"/>
      <name val="Calibri"/>
      <family val="2"/>
      <charset val="238"/>
    </font>
    <font>
      <sz val="9"/>
      <color theme="1"/>
      <name val="Calibri"/>
      <family val="2"/>
      <charset val="238"/>
    </font>
    <font>
      <sz val="9"/>
      <color theme="1"/>
      <name val="Calibri"/>
      <family val="2"/>
      <charset val="238"/>
      <scheme val="minor"/>
    </font>
    <font>
      <i/>
      <sz val="9"/>
      <name val="Calibri"/>
      <family val="2"/>
      <charset val="238"/>
    </font>
    <font>
      <vertAlign val="superscript"/>
      <sz val="9"/>
      <name val="Calibri"/>
      <family val="2"/>
      <charset val="238"/>
    </font>
    <font>
      <b/>
      <i/>
      <u/>
      <sz val="9"/>
      <name val="Calibri"/>
      <family val="2"/>
      <charset val="238"/>
    </font>
    <font>
      <i/>
      <u/>
      <vertAlign val="superscript"/>
      <sz val="9"/>
      <name val="Calibri"/>
      <family val="2"/>
      <charset val="238"/>
    </font>
    <font>
      <sz val="9"/>
      <color rgb="FFFFFF00"/>
      <name val="Calibri"/>
      <family val="2"/>
    </font>
    <font>
      <sz val="8"/>
      <name val="Calibri"/>
      <family val="2"/>
    </font>
    <font>
      <sz val="8"/>
      <name val="Calibri"/>
      <family val="2"/>
      <charset val="238"/>
    </font>
    <font>
      <b/>
      <sz val="9"/>
      <color theme="5" tint="-0.249977111117893"/>
      <name val="Calibri"/>
      <family val="2"/>
    </font>
    <font>
      <sz val="9"/>
      <color rgb="FFFF0000"/>
      <name val="Calibri"/>
      <family val="2"/>
      <charset val="238"/>
    </font>
    <font>
      <b/>
      <i/>
      <sz val="11"/>
      <name val="Calibri"/>
      <family val="2"/>
      <charset val="238"/>
    </font>
    <font>
      <i/>
      <sz val="9"/>
      <color theme="1"/>
      <name val="Calibri"/>
      <family val="2"/>
      <charset val="238"/>
    </font>
    <font>
      <i/>
      <u/>
      <sz val="9"/>
      <color theme="1"/>
      <name val="Calibri"/>
      <family val="2"/>
      <charset val="238"/>
    </font>
    <font>
      <b/>
      <sz val="11"/>
      <color theme="1"/>
      <name val="Calibri"/>
      <family val="2"/>
      <charset val="238"/>
      <scheme val="minor"/>
    </font>
    <font>
      <b/>
      <sz val="9"/>
      <name val="Calibri"/>
      <family val="2"/>
      <scheme val="minor"/>
    </font>
    <font>
      <sz val="9"/>
      <name val="Calibri"/>
      <family val="2"/>
      <scheme val="minor"/>
    </font>
    <font>
      <sz val="10"/>
      <color rgb="FF7030A0"/>
      <name val="Calibri"/>
      <family val="2"/>
      <scheme val="minor"/>
    </font>
    <font>
      <sz val="10"/>
      <name val="Calibri"/>
      <family val="2"/>
      <scheme val="minor"/>
    </font>
    <font>
      <b/>
      <sz val="12"/>
      <color rgb="FF7030A0"/>
      <name val="Calibri"/>
      <family val="2"/>
      <scheme val="minor"/>
    </font>
    <font>
      <sz val="9"/>
      <name val="Symbol"/>
      <family val="1"/>
      <charset val="2"/>
    </font>
    <font>
      <sz val="9"/>
      <color indexed="10"/>
      <name val="Calibri"/>
      <family val="2"/>
    </font>
    <font>
      <sz val="11"/>
      <color rgb="FF7030A0"/>
      <name val="Calibri"/>
      <family val="2"/>
      <scheme val="minor"/>
    </font>
    <font>
      <sz val="11"/>
      <name val="Calibri"/>
      <family val="2"/>
      <scheme val="minor"/>
    </font>
    <font>
      <sz val="9"/>
      <color theme="7"/>
      <name val="Calibri"/>
      <family val="2"/>
    </font>
    <font>
      <b/>
      <u/>
      <sz val="9"/>
      <name val="Calibri"/>
      <family val="2"/>
    </font>
    <font>
      <i/>
      <sz val="9"/>
      <name val="Calibri"/>
      <family val="2"/>
    </font>
    <font>
      <sz val="14"/>
      <color rgb="FF7030A0"/>
      <name val="Calibri"/>
      <family val="2"/>
      <scheme val="minor"/>
    </font>
    <font>
      <b/>
      <sz val="14"/>
      <color rgb="FF7030A0"/>
      <name val="Calibri"/>
      <family val="2"/>
      <scheme val="minor"/>
    </font>
    <font>
      <b/>
      <sz val="16"/>
      <color rgb="FF7030A0"/>
      <name val="Calibri"/>
      <family val="2"/>
      <scheme val="minor"/>
    </font>
    <font>
      <b/>
      <sz val="11"/>
      <color rgb="FF7030A0"/>
      <name val="Calibri"/>
      <family val="2"/>
      <scheme val="minor"/>
    </font>
    <font>
      <b/>
      <sz val="10"/>
      <color rgb="FF7030A0"/>
      <name val="Calibri"/>
      <family val="2"/>
      <scheme val="minor"/>
    </font>
    <font>
      <b/>
      <sz val="9"/>
      <name val="Times New Roman"/>
      <family val="1"/>
    </font>
    <font>
      <b/>
      <sz val="10"/>
      <color rgb="FF7030A0"/>
      <name val="Times New Roman"/>
      <family val="1"/>
    </font>
    <font>
      <b/>
      <sz val="14"/>
      <name val="Swis721 BT"/>
      <family val="2"/>
    </font>
    <font>
      <sz val="9"/>
      <name val="Calibri"/>
      <family val="2"/>
      <charset val="238"/>
      <scheme val="minor"/>
    </font>
    <font>
      <b/>
      <sz val="9"/>
      <name val="Calibri"/>
      <family val="2"/>
      <charset val="238"/>
      <scheme val="minor"/>
    </font>
    <font>
      <b/>
      <i/>
      <sz val="9"/>
      <name val="Calibri"/>
      <family val="2"/>
      <charset val="238"/>
      <scheme val="minor"/>
    </font>
    <font>
      <sz val="10"/>
      <name val="Calibri"/>
      <family val="2"/>
      <charset val="238"/>
      <scheme val="minor"/>
    </font>
    <font>
      <sz val="10"/>
      <name val="Calibri"/>
      <family val="2"/>
      <charset val="238"/>
    </font>
    <font>
      <sz val="11"/>
      <name val="Calibri"/>
      <family val="2"/>
      <charset val="238"/>
      <scheme val="minor"/>
    </font>
    <font>
      <b/>
      <i/>
      <sz val="11"/>
      <name val="Calibri"/>
      <family val="2"/>
      <charset val="238"/>
      <scheme val="minor"/>
    </font>
    <font>
      <sz val="10"/>
      <color rgb="FFFF0000"/>
      <name val="Calibri"/>
      <family val="2"/>
      <charset val="238"/>
      <scheme val="minor"/>
    </font>
    <font>
      <vertAlign val="subscript"/>
      <sz val="9"/>
      <color theme="1"/>
      <name val="Calibri"/>
      <family val="2"/>
      <charset val="238"/>
      <scheme val="minor"/>
    </font>
    <font>
      <vertAlign val="superscript"/>
      <sz val="9"/>
      <color theme="1"/>
      <name val="Calibri"/>
      <family val="2"/>
      <charset val="238"/>
      <scheme val="minor"/>
    </font>
    <font>
      <sz val="9"/>
      <color rgb="FF000000"/>
      <name val="Calibri"/>
      <family val="2"/>
      <charset val="238"/>
      <scheme val="minor"/>
    </font>
    <font>
      <sz val="9"/>
      <color rgb="FFFF0000"/>
      <name val="Calibri"/>
      <family val="2"/>
      <charset val="238"/>
      <scheme val="minor"/>
    </font>
    <font>
      <i/>
      <u/>
      <sz val="9"/>
      <color rgb="FFFF0000"/>
      <name val="Calibri"/>
      <family val="2"/>
      <charset val="238"/>
    </font>
    <font>
      <b/>
      <sz val="11"/>
      <name val="Calibri"/>
      <family val="2"/>
      <charset val="238"/>
      <scheme val="minor"/>
    </font>
    <font>
      <b/>
      <i/>
      <sz val="10"/>
      <name val="Calibri"/>
      <family val="2"/>
      <charset val="238"/>
      <scheme val="minor"/>
    </font>
    <font>
      <b/>
      <sz val="10"/>
      <color rgb="FFFF0000"/>
      <name val="Calibri"/>
      <family val="2"/>
      <charset val="238"/>
      <scheme val="minor"/>
    </font>
    <font>
      <b/>
      <u/>
      <sz val="9"/>
      <name val="Calibri"/>
      <family val="2"/>
      <charset val="238"/>
      <scheme val="minor"/>
    </font>
    <font>
      <b/>
      <i/>
      <sz val="12"/>
      <name val="Calibri"/>
      <family val="2"/>
      <charset val="238"/>
    </font>
    <font>
      <b/>
      <sz val="10"/>
      <name val="Calibri"/>
      <family val="2"/>
      <charset val="238"/>
    </font>
    <font>
      <b/>
      <sz val="9"/>
      <color rgb="FFFFFF00"/>
      <name val="Calibri"/>
      <family val="2"/>
      <charset val="238"/>
    </font>
    <font>
      <b/>
      <sz val="10"/>
      <color theme="1"/>
      <name val="Calibri"/>
      <family val="2"/>
      <charset val="238"/>
      <scheme val="minor"/>
    </font>
    <font>
      <b/>
      <u/>
      <sz val="10"/>
      <color rgb="FFFF0000"/>
      <name val="Calibri"/>
      <family val="2"/>
      <charset val="238"/>
      <scheme val="minor"/>
    </font>
  </fonts>
  <fills count="8">
    <fill>
      <patternFill patternType="none"/>
    </fill>
    <fill>
      <patternFill patternType="gray125"/>
    </fill>
    <fill>
      <patternFill patternType="solid">
        <fgColor theme="0"/>
        <bgColor indexed="64"/>
      </patternFill>
    </fill>
    <fill>
      <patternFill patternType="solid">
        <fgColor rgb="FFADC773"/>
        <bgColor indexed="64"/>
      </patternFill>
    </fill>
    <fill>
      <patternFill patternType="solid">
        <fgColor rgb="FFE4E4E4"/>
        <bgColor indexed="64"/>
      </patternFill>
    </fill>
    <fill>
      <patternFill patternType="solid">
        <fgColor rgb="FFD7E3BB"/>
        <bgColor indexed="64"/>
      </patternFill>
    </fill>
    <fill>
      <patternFill patternType="solid">
        <fgColor rgb="FFC9DAA2"/>
        <bgColor indexed="64"/>
      </patternFill>
    </fill>
    <fill>
      <patternFill patternType="solid">
        <fgColor theme="7" tint="0.39997558519241921"/>
        <bgColor indexed="64"/>
      </patternFill>
    </fill>
  </fills>
  <borders count="12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6" tint="0.39997558519241921"/>
      </top>
      <bottom style="thin">
        <color theme="6" tint="0.39997558519241921"/>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theme="6" tint="0.39997558519241921"/>
      </left>
      <right style="hair">
        <color theme="6" tint="0.39997558519241921"/>
      </right>
      <top style="hair">
        <color theme="6" tint="0.39997558519241921"/>
      </top>
      <bottom style="hair">
        <color theme="6" tint="0.39997558519241921"/>
      </bottom>
      <diagonal/>
    </border>
    <border>
      <left style="hair">
        <color indexed="64"/>
      </left>
      <right/>
      <top style="hair">
        <color indexed="64"/>
      </top>
      <bottom style="hair">
        <color indexed="64"/>
      </bottom>
      <diagonal/>
    </border>
    <border>
      <left/>
      <right/>
      <top style="thin">
        <color indexed="64"/>
      </top>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theme="6" tint="0.39997558519241921"/>
      </right>
      <top style="hair">
        <color theme="6" tint="0.39997558519241921"/>
      </top>
      <bottom style="hair">
        <color theme="6" tint="0.39997558519241921"/>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top/>
      <bottom/>
      <diagonal/>
    </border>
    <border>
      <left style="thin">
        <color indexed="64"/>
      </left>
      <right/>
      <top style="hair">
        <color indexed="64"/>
      </top>
      <bottom/>
      <diagonal/>
    </border>
    <border>
      <left style="thin">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style="hair">
        <color indexed="64"/>
      </bottom>
      <diagonal/>
    </border>
    <border>
      <left style="hair">
        <color indexed="64"/>
      </left>
      <right/>
      <top/>
      <bottom/>
      <diagonal/>
    </border>
    <border>
      <left style="hair">
        <color indexed="64"/>
      </left>
      <right/>
      <top/>
      <bottom style="hair">
        <color indexed="64"/>
      </bottom>
      <diagonal/>
    </border>
    <border>
      <left/>
      <right/>
      <top style="hair">
        <color indexed="64"/>
      </top>
      <bottom/>
      <diagonal/>
    </border>
    <border>
      <left style="hair">
        <color indexed="64"/>
      </left>
      <right/>
      <top style="hair">
        <color indexed="64"/>
      </top>
      <bottom style="hair">
        <color theme="6" tint="0.39997558519241921"/>
      </bottom>
      <diagonal/>
    </border>
    <border>
      <left style="hair">
        <color indexed="64"/>
      </left>
      <right style="hair">
        <color theme="6" tint="0.39997558519241921"/>
      </right>
      <top style="hair">
        <color theme="6" tint="0.39997558519241921"/>
      </top>
      <bottom style="hair">
        <color theme="6" tint="0.39997558519241921"/>
      </bottom>
      <diagonal/>
    </border>
    <border>
      <left style="thin">
        <color indexed="64"/>
      </left>
      <right/>
      <top style="hair">
        <color theme="6" tint="0.39997558519241921"/>
      </top>
      <bottom style="hair">
        <color theme="6" tint="0.39997558519241921"/>
      </bottom>
      <diagonal/>
    </border>
    <border>
      <left style="hair">
        <color indexed="64"/>
      </left>
      <right/>
      <top style="hair">
        <color theme="6" tint="0.39997558519241921"/>
      </top>
      <bottom style="thin">
        <color theme="6" tint="0.39997558519241921"/>
      </bottom>
      <diagonal/>
    </border>
    <border>
      <left style="hair">
        <color indexed="64"/>
      </left>
      <right/>
      <top style="thin">
        <color theme="6" tint="0.39997558519241921"/>
      </top>
      <bottom style="thin">
        <color theme="6" tint="0.39997558519241921"/>
      </bottom>
      <diagonal/>
    </border>
    <border>
      <left style="thin">
        <color indexed="64"/>
      </left>
      <right/>
      <top style="thin">
        <color theme="6" tint="0.39997558519241921"/>
      </top>
      <bottom style="thin">
        <color theme="6" tint="0.39997558519241921"/>
      </bottom>
      <diagonal/>
    </border>
    <border>
      <left style="hair">
        <color indexed="64"/>
      </left>
      <right/>
      <top style="thin">
        <color theme="6" tint="0.39997558519241921"/>
      </top>
      <bottom style="hair">
        <color indexed="64"/>
      </bottom>
      <diagonal/>
    </border>
    <border>
      <left/>
      <right/>
      <top style="thin">
        <color theme="6" tint="0.39997558519241921"/>
      </top>
      <bottom style="hair">
        <color indexed="64"/>
      </bottom>
      <diagonal/>
    </border>
    <border>
      <left/>
      <right style="hair">
        <color indexed="64"/>
      </right>
      <top style="thin">
        <color theme="6" tint="0.39997558519241921"/>
      </top>
      <bottom style="hair">
        <color indexed="64"/>
      </bottom>
      <diagonal/>
    </border>
    <border>
      <left style="hair">
        <color indexed="64"/>
      </left>
      <right style="hair">
        <color indexed="64"/>
      </right>
      <top style="thin">
        <color theme="6" tint="0.39997558519241921"/>
      </top>
      <bottom style="hair">
        <color indexed="64"/>
      </bottom>
      <diagonal/>
    </border>
    <border>
      <left style="hair">
        <color theme="6" tint="0.39997558519241921"/>
      </left>
      <right style="hair">
        <color indexed="64"/>
      </right>
      <top style="hair">
        <color theme="6" tint="0.39997558519241921"/>
      </top>
      <bottom style="hair">
        <color theme="6" tint="0.39997558519241921"/>
      </bottom>
      <diagonal/>
    </border>
    <border>
      <left/>
      <right style="hair">
        <color indexed="64"/>
      </right>
      <top style="thin">
        <color theme="6" tint="0.39997558519241921"/>
      </top>
      <bottom style="thin">
        <color theme="6" tint="0.39997558519241921"/>
      </bottom>
      <diagonal/>
    </border>
    <border>
      <left/>
      <right style="hair">
        <color indexed="64"/>
      </right>
      <top style="hair">
        <color theme="6" tint="0.39997558519241921"/>
      </top>
      <bottom style="hair">
        <color theme="6" tint="0.39997558519241921"/>
      </bottom>
      <diagonal/>
    </border>
    <border>
      <left style="hair">
        <color indexed="64"/>
      </left>
      <right style="hair">
        <color indexed="64"/>
      </right>
      <top style="hair">
        <color theme="6" tint="0.39997558519241921"/>
      </top>
      <bottom style="hair">
        <color theme="6" tint="0.39997558519241921"/>
      </bottom>
      <diagonal/>
    </border>
    <border>
      <left style="thin">
        <color indexed="64"/>
      </left>
      <right/>
      <top/>
      <bottom style="hair">
        <color indexed="64"/>
      </bottom>
      <diagonal/>
    </border>
    <border>
      <left/>
      <right/>
      <top style="hair">
        <color theme="6" tint="0.39997558519241921"/>
      </top>
      <bottom style="hair">
        <color theme="6" tint="0.39997558519241921"/>
      </bottom>
      <diagonal/>
    </border>
    <border>
      <left style="hair">
        <color indexed="64"/>
      </left>
      <right style="hair">
        <color indexed="64"/>
      </right>
      <top style="hair">
        <color theme="6" tint="0.39997558519241921"/>
      </top>
      <bottom style="thin">
        <color theme="6" tint="0.39997558519241921"/>
      </bottom>
      <diagonal/>
    </border>
    <border>
      <left/>
      <right style="hair">
        <color theme="6" tint="0.39997558519241921"/>
      </right>
      <top style="hair">
        <color indexed="64"/>
      </top>
      <bottom style="hair">
        <color indexed="64"/>
      </bottom>
      <diagonal/>
    </border>
    <border>
      <left style="hair">
        <color theme="6" tint="0.39997558519241921"/>
      </left>
      <right style="hair">
        <color theme="6" tint="0.39997558519241921"/>
      </right>
      <top style="hair">
        <color indexed="64"/>
      </top>
      <bottom style="hair">
        <color indexed="64"/>
      </bottom>
      <diagonal/>
    </border>
    <border>
      <left style="hair">
        <color theme="6" tint="0.39997558519241921"/>
      </left>
      <right style="hair">
        <color indexed="64"/>
      </right>
      <top style="hair">
        <color indexed="64"/>
      </top>
      <bottom style="hair">
        <color indexed="64"/>
      </bottom>
      <diagonal/>
    </border>
    <border>
      <left/>
      <right/>
      <top/>
      <bottom style="hair">
        <color indexed="64"/>
      </bottom>
      <diagonal/>
    </border>
    <border>
      <left/>
      <right style="hair">
        <color indexed="64"/>
      </right>
      <top style="hair">
        <color theme="6" tint="0.39997558519241921"/>
      </top>
      <bottom style="thin">
        <color theme="6" tint="0.39997558519241921"/>
      </bottom>
      <diagonal/>
    </border>
    <border>
      <left style="hair">
        <color indexed="64"/>
      </left>
      <right/>
      <top style="hair">
        <color theme="6" tint="0.39997558519241921"/>
      </top>
      <bottom style="hair">
        <color theme="6" tint="0.39997558519241921"/>
      </bottom>
      <diagonal/>
    </border>
    <border>
      <left/>
      <right/>
      <top/>
      <bottom style="hair">
        <color theme="6" tint="0.39997558519241921"/>
      </bottom>
      <diagonal/>
    </border>
    <border>
      <left style="hair">
        <color indexed="64"/>
      </left>
      <right/>
      <top/>
      <bottom style="hair">
        <color theme="6" tint="0.39997558519241921"/>
      </bottom>
      <diagonal/>
    </border>
    <border>
      <left/>
      <right style="hair">
        <color indexed="64"/>
      </right>
      <top/>
      <bottom style="hair">
        <color theme="6" tint="0.39997558519241921"/>
      </bottom>
      <diagonal/>
    </border>
    <border>
      <left/>
      <right/>
      <top style="thin">
        <color theme="6" tint="0.39997558519241921"/>
      </top>
      <bottom/>
      <diagonal/>
    </border>
    <border>
      <left style="thin">
        <color indexed="64"/>
      </left>
      <right/>
      <top style="hair">
        <color indexed="64"/>
      </top>
      <bottom style="hair">
        <color theme="6" tint="0.39997558519241921"/>
      </bottom>
      <diagonal/>
    </border>
    <border>
      <left style="hair">
        <color indexed="64"/>
      </left>
      <right style="hair">
        <color indexed="64"/>
      </right>
      <top style="hair">
        <color indexed="64"/>
      </top>
      <bottom style="hair">
        <color theme="6" tint="0.39997558519241921"/>
      </bottom>
      <diagonal/>
    </border>
    <border>
      <left style="thin">
        <color indexed="64"/>
      </left>
      <right/>
      <top style="thin">
        <color theme="6" tint="0.39997558519241921"/>
      </top>
      <bottom style="hair">
        <color indexed="64"/>
      </bottom>
      <diagonal/>
    </border>
    <border>
      <left style="thin">
        <color indexed="64"/>
      </left>
      <right/>
      <top style="hair">
        <color theme="6" tint="0.39997558519241921"/>
      </top>
      <bottom style="thin">
        <color theme="6" tint="0.39997558519241921"/>
      </bottom>
      <diagonal/>
    </border>
    <border>
      <left style="hair">
        <color indexed="64"/>
      </left>
      <right/>
      <top style="thin">
        <color theme="6" tint="0.39997558519241921"/>
      </top>
      <bottom/>
      <diagonal/>
    </border>
    <border>
      <left style="thin">
        <color indexed="64"/>
      </left>
      <right/>
      <top/>
      <bottom style="hair">
        <color theme="6" tint="0.39997558519241921"/>
      </bottom>
      <diagonal/>
    </border>
    <border>
      <left/>
      <right style="hair">
        <color theme="6" tint="0.39997558519241921"/>
      </right>
      <top/>
      <bottom style="hair">
        <color theme="6" tint="0.39997558519241921"/>
      </bottom>
      <diagonal/>
    </border>
    <border>
      <left style="hair">
        <color indexed="64"/>
      </left>
      <right style="hair">
        <color indexed="64"/>
      </right>
      <top style="hair">
        <color indexed="64"/>
      </top>
      <bottom style="thin">
        <color theme="6" tint="0.39997558519241921"/>
      </bottom>
      <diagonal/>
    </border>
    <border>
      <left style="thin">
        <color indexed="64"/>
      </left>
      <right/>
      <top style="thin">
        <color theme="6" tint="0.39997558519241921"/>
      </top>
      <bottom/>
      <diagonal/>
    </border>
    <border>
      <left/>
      <right style="hair">
        <color indexed="64"/>
      </right>
      <top style="hair">
        <color indexed="64"/>
      </top>
      <bottom style="thin">
        <color theme="6" tint="0.39997558519241921"/>
      </bottom>
      <diagonal/>
    </border>
    <border>
      <left style="thin">
        <color indexed="64"/>
      </left>
      <right style="hair">
        <color indexed="64"/>
      </right>
      <top style="hair">
        <color indexed="64"/>
      </top>
      <bottom style="thin">
        <color theme="6" tint="0.39997558519241921"/>
      </bottom>
      <diagonal/>
    </border>
    <border>
      <left style="thin">
        <color indexed="64"/>
      </left>
      <right style="hair">
        <color indexed="64"/>
      </right>
      <top style="hair">
        <color indexed="64"/>
      </top>
      <bottom style="hair">
        <color theme="6" tint="0.39997558519241921"/>
      </bottom>
      <diagonal/>
    </border>
    <border>
      <left style="hair">
        <color indexed="64"/>
      </left>
      <right style="hair">
        <color indexed="64"/>
      </right>
      <top style="thin">
        <color indexed="64"/>
      </top>
      <bottom style="thin">
        <color theme="6" tint="0.39997558519241921"/>
      </bottom>
      <diagonal/>
    </border>
    <border>
      <left style="hair">
        <color indexed="64"/>
      </left>
      <right style="thin">
        <color indexed="64"/>
      </right>
      <top style="thin">
        <color indexed="64"/>
      </top>
      <bottom style="thin">
        <color theme="6" tint="0.39997558519241921"/>
      </bottom>
      <diagonal/>
    </border>
    <border>
      <left/>
      <right style="thin">
        <color indexed="64"/>
      </right>
      <top style="thin">
        <color theme="6" tint="0.39997558519241921"/>
      </top>
      <bottom style="thin">
        <color theme="6" tint="0.39997558519241921"/>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style="thin">
        <color theme="6" tint="0.39997558519241921"/>
      </bottom>
      <diagonal/>
    </border>
    <border>
      <left style="hair">
        <color indexed="64"/>
      </left>
      <right style="thin">
        <color indexed="64"/>
      </right>
      <top/>
      <bottom/>
      <diagonal/>
    </border>
    <border>
      <left style="hair">
        <color indexed="64"/>
      </left>
      <right style="thin">
        <color indexed="64"/>
      </right>
      <top style="hair">
        <color indexed="64"/>
      </top>
      <bottom style="hair">
        <color indexed="64"/>
      </bottom>
      <diagonal/>
    </border>
    <border>
      <left/>
      <right style="thin">
        <color indexed="64"/>
      </right>
      <top/>
      <bottom/>
      <diagonal/>
    </border>
    <border>
      <left/>
      <right style="thin">
        <color indexed="64"/>
      </right>
      <top style="hair">
        <color theme="6" tint="0.39997558519241921"/>
      </top>
      <bottom style="hair">
        <color theme="6" tint="0.39997558519241921"/>
      </bottom>
      <diagonal/>
    </border>
    <border>
      <left/>
      <right style="thin">
        <color indexed="64"/>
      </right>
      <top style="thin">
        <color theme="6" tint="0.39997558519241921"/>
      </top>
      <bottom style="hair">
        <color indexed="64"/>
      </bottom>
      <diagonal/>
    </border>
    <border>
      <left style="hair">
        <color indexed="64"/>
      </left>
      <right style="thin">
        <color indexed="64"/>
      </right>
      <top style="hair">
        <color indexed="64"/>
      </top>
      <bottom style="hair">
        <color theme="6" tint="0.39997558519241921"/>
      </bottom>
      <diagonal/>
    </border>
    <border>
      <left style="hair">
        <color theme="6" tint="0.39997558519241921"/>
      </left>
      <right style="thin">
        <color indexed="64"/>
      </right>
      <top style="hair">
        <color theme="6" tint="0.39997558519241921"/>
      </top>
      <bottom style="hair">
        <color theme="6" tint="0.39997558519241921"/>
      </bottom>
      <diagonal/>
    </border>
    <border>
      <left style="hair">
        <color indexed="64"/>
      </left>
      <right style="thin">
        <color indexed="64"/>
      </right>
      <top style="hair">
        <color theme="6" tint="0.39997558519241921"/>
      </top>
      <bottom style="thin">
        <color theme="6" tint="0.39997558519241921"/>
      </bottom>
      <diagonal/>
    </border>
    <border>
      <left style="hair">
        <color indexed="64"/>
      </left>
      <right style="thin">
        <color indexed="64"/>
      </right>
      <top style="hair">
        <color theme="6" tint="0.39997558519241921"/>
      </top>
      <bottom style="hair">
        <color theme="6" tint="0.39997558519241921"/>
      </bottom>
      <diagonal/>
    </border>
    <border>
      <left style="hair">
        <color indexed="64"/>
      </left>
      <right style="thin">
        <color indexed="64"/>
      </right>
      <top style="thin">
        <color theme="6" tint="0.39997558519241921"/>
      </top>
      <bottom style="hair">
        <color indexed="64"/>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hair">
        <color theme="6" tint="0.39997558519241921"/>
      </left>
      <right style="thin">
        <color indexed="64"/>
      </right>
      <top/>
      <bottom style="hair">
        <color theme="6" tint="0.39997558519241921"/>
      </bottom>
      <diagonal/>
    </border>
    <border>
      <left style="hair">
        <color theme="6" tint="0.39997558519241921"/>
      </left>
      <right style="thin">
        <color indexed="64"/>
      </right>
      <top style="hair">
        <color indexed="64"/>
      </top>
      <bottom style="hair">
        <color indexed="64"/>
      </bottom>
      <diagonal/>
    </border>
    <border>
      <left/>
      <right style="thin">
        <color indexed="64"/>
      </right>
      <top style="thin">
        <color theme="6" tint="0.39997558519241921"/>
      </top>
      <bottom/>
      <diagonal/>
    </border>
    <border>
      <left style="thin">
        <color rgb="FFC3D69A"/>
      </left>
      <right style="thin">
        <color rgb="FFC3D69A"/>
      </right>
      <top style="thin">
        <color rgb="FFC3D69A"/>
      </top>
      <bottom style="thin">
        <color rgb="FFC3D69A"/>
      </bottom>
      <diagonal/>
    </border>
    <border>
      <left style="thin">
        <color rgb="FFC3D69A"/>
      </left>
      <right/>
      <top style="thin">
        <color rgb="FFC3D69A"/>
      </top>
      <bottom style="thin">
        <color rgb="FFC3D69A"/>
      </bottom>
      <diagonal/>
    </border>
    <border>
      <left/>
      <right/>
      <top style="thin">
        <color rgb="FFC3D69A"/>
      </top>
      <bottom style="thin">
        <color rgb="FFC3D69A"/>
      </bottom>
      <diagonal/>
    </border>
    <border>
      <left/>
      <right style="thin">
        <color rgb="FFC3D69A"/>
      </right>
      <top style="thin">
        <color rgb="FFC3D69A"/>
      </top>
      <bottom style="thin">
        <color rgb="FFC3D69A"/>
      </bottom>
      <diagonal/>
    </border>
    <border>
      <left/>
      <right/>
      <top style="hair">
        <color indexed="64"/>
      </top>
      <bottom style="thin">
        <color rgb="FFC3D69A"/>
      </bottom>
      <diagonal/>
    </border>
    <border>
      <left style="hair">
        <color indexed="64"/>
      </left>
      <right style="thin">
        <color indexed="64"/>
      </right>
      <top style="thin">
        <color rgb="FFC3D69A"/>
      </top>
      <bottom style="hair">
        <color indexed="64"/>
      </bottom>
      <diagonal/>
    </border>
    <border>
      <left/>
      <right/>
      <top style="hair">
        <color rgb="FFC3D69A"/>
      </top>
      <bottom style="hair">
        <color rgb="FFC3D69A"/>
      </bottom>
      <diagonal/>
    </border>
    <border>
      <left style="hair">
        <color indexed="64"/>
      </left>
      <right style="hair">
        <color indexed="64"/>
      </right>
      <top style="thin">
        <color rgb="FFC3D69A"/>
      </top>
      <bottom style="hair">
        <color indexed="64"/>
      </bottom>
      <diagonal/>
    </border>
    <border>
      <left style="thin">
        <color rgb="FFC3D69A"/>
      </left>
      <right/>
      <top style="thin">
        <color rgb="FFC3D69A"/>
      </top>
      <bottom/>
      <diagonal/>
    </border>
    <border>
      <left style="thin">
        <color rgb="FFC3D69A"/>
      </left>
      <right/>
      <top style="hair">
        <color rgb="FFC3D69A"/>
      </top>
      <bottom/>
      <diagonal/>
    </border>
    <border>
      <left style="thin">
        <color indexed="64"/>
      </left>
      <right style="hair">
        <color indexed="64"/>
      </right>
      <top style="thin">
        <color rgb="FFC3D69A"/>
      </top>
      <bottom style="hair">
        <color indexed="64"/>
      </bottom>
      <diagonal/>
    </border>
    <border>
      <left/>
      <right style="thin">
        <color rgb="FFC3D69A"/>
      </right>
      <top style="hair">
        <color rgb="FFC3D69A"/>
      </top>
      <bottom style="hair">
        <color rgb="FFC3D69A"/>
      </bottom>
      <diagonal/>
    </border>
    <border>
      <left style="thin">
        <color indexed="64"/>
      </left>
      <right style="hair">
        <color indexed="64"/>
      </right>
      <top style="hair">
        <color rgb="FFC3D69A"/>
      </top>
      <bottom/>
      <diagonal/>
    </border>
    <border>
      <left style="thin">
        <color indexed="64"/>
      </left>
      <right style="hair">
        <color indexed="64"/>
      </right>
      <top style="thin">
        <color rgb="FFC3D69A"/>
      </top>
      <bottom/>
      <diagonal/>
    </border>
    <border>
      <left/>
      <right/>
      <top style="thin">
        <color rgb="FFC3D69A"/>
      </top>
      <bottom/>
      <diagonal/>
    </border>
    <border>
      <left/>
      <right style="thin">
        <color rgb="FFC3D69A"/>
      </right>
      <top style="thin">
        <color rgb="FFC3D69A"/>
      </top>
      <bottom/>
      <diagonal/>
    </border>
    <border>
      <left style="hair">
        <color indexed="64"/>
      </left>
      <right style="hair">
        <color indexed="64"/>
      </right>
      <top style="thin">
        <color rgb="FFC3D69A"/>
      </top>
      <bottom/>
      <diagonal/>
    </border>
    <border>
      <left style="hair">
        <color indexed="64"/>
      </left>
      <right style="thin">
        <color indexed="64"/>
      </right>
      <top style="thin">
        <color rgb="FFC3D69A"/>
      </top>
      <bottom/>
      <diagonal/>
    </border>
    <border>
      <left style="hair">
        <color indexed="64"/>
      </left>
      <right/>
      <top style="hair">
        <color indexed="64"/>
      </top>
      <bottom style="thin">
        <color rgb="FFC3D69A"/>
      </bottom>
      <diagonal/>
    </border>
    <border>
      <left style="hair">
        <color indexed="64"/>
      </left>
      <right/>
      <top/>
      <bottom style="thin">
        <color rgb="FFC3D69A"/>
      </bottom>
      <diagonal/>
    </border>
    <border>
      <left style="hair">
        <color indexed="64"/>
      </left>
      <right style="hair">
        <color indexed="64"/>
      </right>
      <top style="hair">
        <color indexed="64"/>
      </top>
      <bottom style="thin">
        <color rgb="FFC3D69A"/>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hair">
        <color indexed="64"/>
      </right>
      <top style="thin">
        <color rgb="FFC3D69A"/>
      </top>
      <bottom style="hair">
        <color indexed="64"/>
      </bottom>
      <diagonal/>
    </border>
    <border>
      <left/>
      <right style="hair">
        <color indexed="64"/>
      </right>
      <top style="thin">
        <color rgb="FFC3D69A"/>
      </top>
      <bottom/>
      <diagonal/>
    </border>
    <border>
      <left style="hair">
        <color indexed="64"/>
      </left>
      <right/>
      <top style="thin">
        <color rgb="FFC3D69A"/>
      </top>
      <bottom style="hair">
        <color indexed="64"/>
      </bottom>
      <diagonal/>
    </border>
    <border>
      <left/>
      <right style="hair">
        <color indexed="64"/>
      </right>
      <top style="hair">
        <color indexed="64"/>
      </top>
      <bottom style="thin">
        <color rgb="FFC3D69A"/>
      </bottom>
      <diagonal/>
    </border>
  </borders>
  <cellStyleXfs count="7">
    <xf numFmtId="0" fontId="0" fillId="0" borderId="0"/>
    <xf numFmtId="0" fontId="2" fillId="0" borderId="0"/>
    <xf numFmtId="164" fontId="2" fillId="0" borderId="0" applyFont="0" applyFill="0" applyBorder="0" applyAlignment="0" applyProtection="0"/>
    <xf numFmtId="43" fontId="1" fillId="0" borderId="0" applyFont="0" applyFill="0" applyBorder="0" applyAlignment="0" applyProtection="0"/>
    <xf numFmtId="0" fontId="1" fillId="0" borderId="0"/>
    <xf numFmtId="0" fontId="2" fillId="0" borderId="0"/>
    <xf numFmtId="9" fontId="1" fillId="0" borderId="0" applyFont="0" applyFill="0" applyBorder="0" applyAlignment="0" applyProtection="0"/>
  </cellStyleXfs>
  <cellXfs count="1102">
    <xf numFmtId="0" fontId="0" fillId="0" borderId="0" xfId="0"/>
    <xf numFmtId="0" fontId="0" fillId="0" borderId="0" xfId="0" applyProtection="1">
      <protection locked="0"/>
    </xf>
    <xf numFmtId="0" fontId="6" fillId="0" borderId="0" xfId="0" applyFont="1" applyProtection="1">
      <protection locked="0"/>
    </xf>
    <xf numFmtId="0" fontId="10" fillId="0" borderId="0" xfId="1" applyFont="1" applyAlignment="1" applyProtection="1">
      <alignment horizontal="center" vertical="center" wrapText="1"/>
      <protection locked="0"/>
    </xf>
    <xf numFmtId="0" fontId="13" fillId="0" borderId="0" xfId="0" applyFont="1" applyProtection="1">
      <protection locked="0"/>
    </xf>
    <xf numFmtId="2" fontId="7" fillId="0" borderId="6" xfId="1" applyNumberFormat="1" applyFont="1" applyBorder="1" applyAlignment="1" applyProtection="1">
      <alignment vertical="center"/>
      <protection locked="0"/>
    </xf>
    <xf numFmtId="0" fontId="14" fillId="0" borderId="0" xfId="0" applyFont="1" applyProtection="1">
      <protection locked="0"/>
    </xf>
    <xf numFmtId="0" fontId="15" fillId="0" borderId="0" xfId="0" applyFont="1" applyProtection="1">
      <protection locked="0"/>
    </xf>
    <xf numFmtId="43" fontId="20" fillId="0" borderId="7" xfId="1" applyNumberFormat="1" applyFont="1" applyBorder="1" applyAlignment="1" applyProtection="1">
      <alignment wrapText="1"/>
      <protection locked="0"/>
    </xf>
    <xf numFmtId="0" fontId="21" fillId="0" borderId="0" xfId="0" applyFont="1" applyProtection="1">
      <protection locked="0"/>
    </xf>
    <xf numFmtId="43" fontId="20" fillId="0" borderId="8" xfId="1" applyNumberFormat="1" applyFont="1" applyBorder="1" applyAlignment="1" applyProtection="1">
      <alignment wrapText="1"/>
      <protection locked="0"/>
    </xf>
    <xf numFmtId="43" fontId="17" fillId="0" borderId="8" xfId="1" applyNumberFormat="1" applyFont="1" applyBorder="1" applyProtection="1">
      <protection locked="0"/>
    </xf>
    <xf numFmtId="0" fontId="22" fillId="0" borderId="0" xfId="0" applyFont="1" applyProtection="1">
      <protection locked="0"/>
    </xf>
    <xf numFmtId="2" fontId="12" fillId="5" borderId="64" xfId="1" applyNumberFormat="1" applyFont="1" applyFill="1" applyBorder="1" applyAlignment="1" applyProtection="1">
      <alignment vertical="center"/>
      <protection locked="0"/>
    </xf>
    <xf numFmtId="4" fontId="16" fillId="5" borderId="9" xfId="3" applyNumberFormat="1" applyFont="1" applyFill="1" applyBorder="1" applyAlignment="1" applyProtection="1">
      <alignment horizontal="center" vertical="center" wrapText="1"/>
      <protection locked="0"/>
    </xf>
    <xf numFmtId="4" fontId="17" fillId="5" borderId="9" xfId="3" applyNumberFormat="1" applyFont="1" applyFill="1" applyBorder="1" applyAlignment="1" applyProtection="1">
      <alignment horizontal="center" vertical="center" wrapText="1"/>
      <protection locked="0"/>
    </xf>
    <xf numFmtId="4" fontId="24" fillId="0" borderId="0" xfId="0" applyNumberFormat="1" applyFont="1" applyAlignment="1" applyProtection="1">
      <alignment horizontal="center" vertical="center"/>
      <protection locked="0"/>
    </xf>
    <xf numFmtId="4" fontId="25" fillId="0" borderId="0" xfId="0" applyNumberFormat="1" applyFont="1" applyAlignment="1" applyProtection="1">
      <alignment horizontal="center" vertical="center"/>
      <protection locked="0"/>
    </xf>
    <xf numFmtId="4" fontId="17" fillId="0" borderId="9" xfId="3" applyNumberFormat="1" applyFont="1" applyFill="1" applyBorder="1" applyAlignment="1" applyProtection="1">
      <alignment horizontal="center" vertical="center" wrapText="1"/>
      <protection locked="0"/>
    </xf>
    <xf numFmtId="2" fontId="17" fillId="0" borderId="9" xfId="3" applyNumberFormat="1" applyFont="1" applyFill="1" applyBorder="1" applyAlignment="1" applyProtection="1">
      <alignment horizontal="center" vertical="center" wrapText="1"/>
      <protection locked="0"/>
    </xf>
    <xf numFmtId="165" fontId="24" fillId="0" borderId="0" xfId="0" applyNumberFormat="1" applyFont="1" applyAlignment="1" applyProtection="1">
      <alignment vertical="center"/>
      <protection locked="0"/>
    </xf>
    <xf numFmtId="2" fontId="25" fillId="0" borderId="0" xfId="0" applyNumberFormat="1" applyFont="1" applyAlignment="1" applyProtection="1">
      <alignment horizontal="center" vertical="center"/>
      <protection locked="0"/>
    </xf>
    <xf numFmtId="4" fontId="17" fillId="0" borderId="8" xfId="1" applyNumberFormat="1" applyFont="1" applyBorder="1" applyProtection="1">
      <protection locked="0"/>
    </xf>
    <xf numFmtId="4" fontId="21" fillId="0" borderId="0" xfId="0" applyNumberFormat="1" applyFont="1" applyProtection="1">
      <protection locked="0"/>
    </xf>
    <xf numFmtId="4" fontId="6" fillId="0" borderId="0" xfId="0" applyNumberFormat="1" applyFont="1" applyProtection="1">
      <protection locked="0"/>
    </xf>
    <xf numFmtId="4" fontId="20" fillId="0" borderId="6" xfId="1" applyNumberFormat="1" applyFont="1" applyBorder="1" applyAlignment="1" applyProtection="1">
      <alignment wrapText="1"/>
      <protection locked="0"/>
    </xf>
    <xf numFmtId="4" fontId="27" fillId="0" borderId="0" xfId="3" applyNumberFormat="1" applyFont="1" applyFill="1" applyBorder="1" applyProtection="1">
      <protection locked="0"/>
    </xf>
    <xf numFmtId="4" fontId="23" fillId="0" borderId="0" xfId="0" applyNumberFormat="1" applyFont="1" applyAlignment="1" applyProtection="1">
      <alignment horizontal="center" vertical="center"/>
      <protection locked="0"/>
    </xf>
    <xf numFmtId="4" fontId="16" fillId="0" borderId="9" xfId="1" applyNumberFormat="1" applyFont="1" applyBorder="1" applyProtection="1">
      <protection locked="0"/>
    </xf>
    <xf numFmtId="4" fontId="22" fillId="0" borderId="0" xfId="0" applyNumberFormat="1" applyFont="1" applyProtection="1">
      <protection locked="0"/>
    </xf>
    <xf numFmtId="4" fontId="29" fillId="5" borderId="9" xfId="3" applyNumberFormat="1" applyFont="1" applyFill="1" applyBorder="1" applyAlignment="1" applyProtection="1">
      <alignment horizontal="center" vertical="center" wrapText="1"/>
      <protection locked="0"/>
    </xf>
    <xf numFmtId="4" fontId="7" fillId="0" borderId="55" xfId="1" applyNumberFormat="1" applyFont="1" applyBorder="1" applyAlignment="1" applyProtection="1">
      <alignment vertical="center"/>
      <protection locked="0"/>
    </xf>
    <xf numFmtId="4" fontId="30" fillId="0" borderId="0" xfId="0" applyNumberFormat="1" applyFont="1" applyAlignment="1" applyProtection="1">
      <alignment horizontal="center" vertical="center"/>
      <protection locked="0"/>
    </xf>
    <xf numFmtId="4" fontId="15" fillId="0" borderId="0" xfId="0" applyNumberFormat="1" applyFont="1" applyProtection="1">
      <protection locked="0"/>
    </xf>
    <xf numFmtId="43" fontId="31" fillId="4" borderId="40" xfId="3" applyFont="1" applyFill="1" applyBorder="1" applyAlignment="1" applyProtection="1">
      <alignment horizontal="right" vertical="center" wrapText="1"/>
      <protection locked="0"/>
    </xf>
    <xf numFmtId="4" fontId="33" fillId="0" borderId="0" xfId="0" applyNumberFormat="1" applyFont="1" applyAlignment="1" applyProtection="1">
      <alignment horizontal="center" vertical="center"/>
      <protection locked="0"/>
    </xf>
    <xf numFmtId="43" fontId="31" fillId="0" borderId="14" xfId="3" applyFont="1" applyFill="1" applyBorder="1" applyAlignment="1" applyProtection="1">
      <alignment horizontal="right" vertical="center" wrapText="1"/>
      <protection locked="0"/>
    </xf>
    <xf numFmtId="43" fontId="31" fillId="0" borderId="38" xfId="3" applyFont="1" applyFill="1" applyBorder="1" applyAlignment="1" applyProtection="1">
      <alignment horizontal="right" vertical="center" wrapText="1"/>
      <protection locked="0"/>
    </xf>
    <xf numFmtId="43" fontId="31" fillId="0" borderId="6" xfId="3" applyFont="1" applyFill="1" applyBorder="1" applyAlignment="1" applyProtection="1">
      <alignment horizontal="right" vertical="center" wrapText="1"/>
      <protection locked="0"/>
    </xf>
    <xf numFmtId="43" fontId="31" fillId="0" borderId="0" xfId="3" applyFont="1" applyFill="1" applyBorder="1" applyAlignment="1" applyProtection="1">
      <alignment horizontal="right" vertical="center" wrapText="1"/>
      <protection locked="0"/>
    </xf>
    <xf numFmtId="43" fontId="31" fillId="0" borderId="25" xfId="3" applyFont="1" applyFill="1" applyBorder="1" applyAlignment="1" applyProtection="1">
      <alignment horizontal="right" vertical="center" wrapText="1"/>
      <protection locked="0"/>
    </xf>
    <xf numFmtId="43" fontId="31" fillId="0" borderId="28" xfId="3" applyFont="1" applyFill="1" applyBorder="1" applyAlignment="1" applyProtection="1">
      <alignment horizontal="right" vertical="center" wrapText="1"/>
      <protection locked="0"/>
    </xf>
    <xf numFmtId="43" fontId="17" fillId="5" borderId="9" xfId="1" applyNumberFormat="1" applyFont="1" applyFill="1" applyBorder="1" applyProtection="1">
      <protection locked="0"/>
    </xf>
    <xf numFmtId="0" fontId="15" fillId="0" borderId="0" xfId="0" applyFont="1" applyAlignment="1" applyProtection="1">
      <alignment horizontal="center" vertical="center"/>
      <protection locked="0"/>
    </xf>
    <xf numFmtId="2" fontId="6" fillId="0" borderId="0" xfId="0" applyNumberFormat="1" applyFont="1" applyAlignment="1" applyProtection="1">
      <alignment horizontal="center" vertical="center"/>
      <protection locked="0"/>
    </xf>
    <xf numFmtId="2" fontId="6" fillId="0" borderId="0" xfId="0" applyNumberFormat="1" applyFont="1" applyProtection="1">
      <protection locked="0"/>
    </xf>
    <xf numFmtId="43" fontId="17" fillId="2" borderId="9" xfId="1" applyNumberFormat="1" applyFont="1" applyFill="1" applyBorder="1" applyProtection="1">
      <protection locked="0"/>
    </xf>
    <xf numFmtId="2" fontId="15" fillId="0" borderId="0" xfId="0" applyNumberFormat="1" applyFont="1" applyProtection="1">
      <protection locked="0"/>
    </xf>
    <xf numFmtId="4" fontId="17" fillId="2" borderId="9" xfId="3" applyNumberFormat="1" applyFont="1" applyFill="1" applyBorder="1" applyAlignment="1" applyProtection="1">
      <alignment horizontal="center" vertical="center" wrapText="1"/>
      <protection locked="0"/>
    </xf>
    <xf numFmtId="2" fontId="15" fillId="0" borderId="0" xfId="0" applyNumberFormat="1" applyFont="1" applyAlignment="1" applyProtection="1">
      <alignment horizontal="center" vertical="center"/>
      <protection locked="0"/>
    </xf>
    <xf numFmtId="4" fontId="17" fillId="0" borderId="26" xfId="3" applyNumberFormat="1" applyFont="1" applyFill="1" applyBorder="1" applyAlignment="1" applyProtection="1">
      <alignment horizontal="center" vertical="center" wrapText="1"/>
      <protection locked="0"/>
    </xf>
    <xf numFmtId="4" fontId="17" fillId="0" borderId="25" xfId="3" applyNumberFormat="1" applyFont="1" applyFill="1" applyBorder="1" applyAlignment="1" applyProtection="1">
      <alignment horizontal="center" vertical="center" wrapText="1"/>
      <protection locked="0"/>
    </xf>
    <xf numFmtId="4" fontId="17" fillId="0" borderId="6" xfId="3" applyNumberFormat="1" applyFont="1" applyFill="1" applyBorder="1" applyAlignment="1" applyProtection="1">
      <alignment horizontal="center" vertical="center" wrapText="1"/>
      <protection locked="0"/>
    </xf>
    <xf numFmtId="4" fontId="17" fillId="0" borderId="8" xfId="3" applyNumberFormat="1" applyFont="1" applyFill="1" applyBorder="1" applyAlignment="1" applyProtection="1">
      <alignment horizontal="center" vertical="center" wrapText="1"/>
      <protection locked="0"/>
    </xf>
    <xf numFmtId="0" fontId="45" fillId="0" borderId="0" xfId="0" applyFont="1" applyProtection="1">
      <protection locked="0"/>
    </xf>
    <xf numFmtId="0" fontId="45" fillId="0" borderId="0" xfId="0" applyFont="1" applyAlignment="1" applyProtection="1">
      <alignment horizontal="center" vertical="center"/>
      <protection locked="0"/>
    </xf>
    <xf numFmtId="4" fontId="28" fillId="0" borderId="16" xfId="3" applyNumberFormat="1" applyFont="1" applyFill="1" applyBorder="1" applyAlignment="1" applyProtection="1">
      <alignment horizontal="center" vertical="center" wrapText="1"/>
      <protection locked="0"/>
    </xf>
    <xf numFmtId="4" fontId="28" fillId="0" borderId="26" xfId="3" applyNumberFormat="1" applyFont="1" applyFill="1" applyBorder="1" applyAlignment="1" applyProtection="1">
      <alignment horizontal="center" vertical="center" wrapText="1"/>
      <protection locked="0"/>
    </xf>
    <xf numFmtId="4" fontId="46" fillId="0" borderId="0" xfId="0" applyNumberFormat="1" applyFont="1" applyAlignment="1" applyProtection="1">
      <alignment horizontal="center" vertical="center"/>
      <protection locked="0"/>
    </xf>
    <xf numFmtId="4" fontId="28" fillId="0" borderId="14" xfId="3" applyNumberFormat="1" applyFont="1" applyFill="1" applyBorder="1" applyAlignment="1" applyProtection="1">
      <alignment horizontal="center" vertical="center" wrapText="1"/>
      <protection locked="0"/>
    </xf>
    <xf numFmtId="4" fontId="28" fillId="0" borderId="13" xfId="3" applyNumberFormat="1" applyFont="1" applyFill="1" applyBorder="1" applyAlignment="1" applyProtection="1">
      <alignment horizontal="center" vertical="center" wrapText="1"/>
      <protection locked="0"/>
    </xf>
    <xf numFmtId="4" fontId="28" fillId="0" borderId="6" xfId="3" applyNumberFormat="1" applyFont="1" applyFill="1" applyBorder="1" applyAlignment="1" applyProtection="1">
      <alignment horizontal="center" vertical="center" wrapText="1"/>
      <protection locked="0"/>
    </xf>
    <xf numFmtId="4" fontId="28" fillId="0" borderId="7" xfId="3" applyNumberFormat="1" applyFont="1" applyFill="1" applyBorder="1" applyAlignment="1" applyProtection="1">
      <alignment horizontal="center" vertical="center" wrapText="1"/>
      <protection locked="0"/>
    </xf>
    <xf numFmtId="4" fontId="17" fillId="0" borderId="9" xfId="1" applyNumberFormat="1" applyFont="1" applyBorder="1" applyAlignment="1" applyProtection="1">
      <alignment vertical="center"/>
      <protection locked="0"/>
    </xf>
    <xf numFmtId="4" fontId="25" fillId="0" borderId="0" xfId="0" applyNumberFormat="1" applyFont="1" applyProtection="1">
      <protection locked="0"/>
    </xf>
    <xf numFmtId="4" fontId="28" fillId="0" borderId="0" xfId="3" applyNumberFormat="1" applyFont="1" applyFill="1" applyBorder="1" applyAlignment="1" applyProtection="1">
      <alignment horizontal="center" vertical="center" wrapText="1"/>
      <protection locked="0"/>
    </xf>
    <xf numFmtId="43" fontId="31" fillId="4" borderId="10" xfId="3" applyFont="1" applyFill="1" applyBorder="1" applyAlignment="1" applyProtection="1">
      <alignment horizontal="right" vertical="center" wrapText="1"/>
      <protection locked="0"/>
    </xf>
    <xf numFmtId="4" fontId="28" fillId="0" borderId="46" xfId="3" applyNumberFormat="1" applyFont="1" applyFill="1" applyBorder="1" applyAlignment="1" applyProtection="1">
      <alignment horizontal="center" vertical="center" wrapText="1"/>
      <protection locked="0"/>
    </xf>
    <xf numFmtId="0" fontId="11" fillId="0" borderId="39" xfId="1" applyFont="1" applyBorder="1" applyAlignment="1" applyProtection="1">
      <alignment horizontal="left" vertical="center" wrapText="1"/>
      <protection locked="0"/>
    </xf>
    <xf numFmtId="2" fontId="12" fillId="0" borderId="9" xfId="1" applyNumberFormat="1" applyFont="1" applyBorder="1" applyAlignment="1" applyProtection="1">
      <alignment vertical="center"/>
      <protection locked="0"/>
    </xf>
    <xf numFmtId="0" fontId="45" fillId="5" borderId="9" xfId="0" applyFont="1" applyFill="1" applyBorder="1" applyProtection="1">
      <protection locked="0"/>
    </xf>
    <xf numFmtId="2" fontId="12" fillId="0" borderId="6" xfId="1" applyNumberFormat="1" applyFont="1" applyBorder="1" applyAlignment="1" applyProtection="1">
      <alignment vertical="center"/>
      <protection locked="0"/>
    </xf>
    <xf numFmtId="4" fontId="17" fillId="0" borderId="7" xfId="1" applyNumberFormat="1" applyFont="1" applyBorder="1" applyAlignment="1" applyProtection="1">
      <alignment vertical="center"/>
      <protection locked="0"/>
    </xf>
    <xf numFmtId="4" fontId="17" fillId="0" borderId="8" xfId="1" applyNumberFormat="1" applyFont="1" applyBorder="1" applyAlignment="1" applyProtection="1">
      <alignment vertical="center"/>
      <protection locked="0"/>
    </xf>
    <xf numFmtId="4" fontId="17" fillId="0" borderId="6" xfId="1" applyNumberFormat="1" applyFont="1" applyBorder="1" applyAlignment="1" applyProtection="1">
      <alignment vertical="center"/>
      <protection locked="0"/>
    </xf>
    <xf numFmtId="4" fontId="17" fillId="0" borderId="13" xfId="3" applyNumberFormat="1" applyFont="1" applyFill="1" applyBorder="1" applyAlignment="1" applyProtection="1">
      <alignment horizontal="center" vertical="center" wrapText="1"/>
      <protection locked="0"/>
    </xf>
    <xf numFmtId="4" fontId="17" fillId="0" borderId="14" xfId="3" applyNumberFormat="1" applyFont="1" applyFill="1" applyBorder="1" applyAlignment="1" applyProtection="1">
      <alignment horizontal="center" vertical="center" wrapText="1"/>
      <protection locked="0"/>
    </xf>
    <xf numFmtId="43" fontId="31" fillId="4" borderId="42" xfId="3" applyFont="1" applyFill="1" applyBorder="1" applyAlignment="1" applyProtection="1">
      <alignment horizontal="right" vertical="center" wrapText="1"/>
      <protection locked="0"/>
    </xf>
    <xf numFmtId="2" fontId="12" fillId="0" borderId="14" xfId="1" applyNumberFormat="1" applyFont="1" applyBorder="1" applyAlignment="1" applyProtection="1">
      <alignment vertical="center"/>
      <protection locked="0"/>
    </xf>
    <xf numFmtId="2" fontId="12" fillId="0" borderId="38" xfId="1" applyNumberFormat="1" applyFont="1" applyBorder="1" applyAlignment="1" applyProtection="1">
      <alignment vertical="center"/>
      <protection locked="0"/>
    </xf>
    <xf numFmtId="2" fontId="12" fillId="0" borderId="0" xfId="1" applyNumberFormat="1" applyFont="1" applyAlignment="1" applyProtection="1">
      <alignment vertical="center"/>
      <protection locked="0"/>
    </xf>
    <xf numFmtId="4" fontId="28" fillId="0" borderId="9" xfId="3" applyNumberFormat="1" applyFont="1" applyFill="1" applyBorder="1" applyAlignment="1" applyProtection="1">
      <alignment horizontal="center" vertical="center" wrapText="1"/>
      <protection locked="0"/>
    </xf>
    <xf numFmtId="4" fontId="28" fillId="0" borderId="15" xfId="3" applyNumberFormat="1" applyFont="1" applyFill="1" applyBorder="1" applyAlignment="1" applyProtection="1">
      <alignment horizontal="center" vertical="center" wrapText="1"/>
      <protection locked="0"/>
    </xf>
    <xf numFmtId="4" fontId="28" fillId="0" borderId="37" xfId="3" applyNumberFormat="1" applyFont="1" applyFill="1" applyBorder="1" applyAlignment="1" applyProtection="1">
      <alignment horizontal="center" vertical="center" wrapText="1"/>
      <protection locked="0"/>
    </xf>
    <xf numFmtId="4" fontId="17" fillId="5" borderId="16" xfId="3" applyNumberFormat="1" applyFont="1" applyFill="1" applyBorder="1" applyAlignment="1" applyProtection="1">
      <alignment horizontal="center" vertical="center" wrapText="1"/>
      <protection locked="0"/>
    </xf>
    <xf numFmtId="2" fontId="12" fillId="0" borderId="39" xfId="1" applyNumberFormat="1" applyFont="1" applyBorder="1" applyAlignment="1" applyProtection="1">
      <alignment vertical="center"/>
      <protection locked="0"/>
    </xf>
    <xf numFmtId="4" fontId="31" fillId="4" borderId="42" xfId="3" applyNumberFormat="1" applyFont="1" applyFill="1" applyBorder="1" applyAlignment="1" applyProtection="1">
      <alignment horizontal="right" vertical="center" wrapText="1"/>
      <protection locked="0"/>
    </xf>
    <xf numFmtId="4" fontId="12" fillId="3" borderId="41" xfId="1" applyNumberFormat="1" applyFont="1" applyFill="1" applyBorder="1" applyAlignment="1" applyProtection="1">
      <alignment vertical="center"/>
      <protection locked="0"/>
    </xf>
    <xf numFmtId="4" fontId="13" fillId="0" borderId="0" xfId="0" applyNumberFormat="1" applyFont="1" applyProtection="1">
      <protection locked="0"/>
    </xf>
    <xf numFmtId="4" fontId="28" fillId="0" borderId="38" xfId="3" applyNumberFormat="1" applyFont="1" applyFill="1" applyBorder="1" applyAlignment="1" applyProtection="1">
      <alignment horizontal="center" vertical="center" wrapText="1"/>
      <protection locked="0"/>
    </xf>
    <xf numFmtId="4" fontId="17" fillId="0" borderId="15" xfId="3" applyNumberFormat="1" applyFont="1" applyFill="1" applyBorder="1" applyAlignment="1" applyProtection="1">
      <alignment horizontal="center" vertical="center" wrapText="1"/>
      <protection locked="0"/>
    </xf>
    <xf numFmtId="4" fontId="45" fillId="0" borderId="0" xfId="0" applyNumberFormat="1" applyFont="1" applyProtection="1">
      <protection locked="0"/>
    </xf>
    <xf numFmtId="4" fontId="17" fillId="0" borderId="16" xfId="3" applyNumberFormat="1" applyFont="1" applyFill="1" applyBorder="1" applyAlignment="1" applyProtection="1">
      <alignment horizontal="center" vertical="center" wrapText="1"/>
      <protection locked="0"/>
    </xf>
    <xf numFmtId="4" fontId="17" fillId="0" borderId="0" xfId="0" applyNumberFormat="1" applyFont="1" applyAlignment="1" applyProtection="1">
      <alignment horizontal="center" vertical="center"/>
      <protection locked="0"/>
    </xf>
    <xf numFmtId="4" fontId="16" fillId="0" borderId="0" xfId="0" applyNumberFormat="1" applyFont="1" applyAlignment="1" applyProtection="1">
      <alignment horizontal="center" vertical="center"/>
      <protection locked="0"/>
    </xf>
    <xf numFmtId="4" fontId="20" fillId="0" borderId="0" xfId="0" applyNumberFormat="1" applyFont="1" applyAlignment="1" applyProtection="1">
      <alignment horizontal="center" vertical="center"/>
      <protection locked="0"/>
    </xf>
    <xf numFmtId="4" fontId="19" fillId="0" borderId="0" xfId="0" applyNumberFormat="1" applyFont="1" applyAlignment="1" applyProtection="1">
      <alignment horizontal="center" vertical="center"/>
      <protection locked="0"/>
    </xf>
    <xf numFmtId="4" fontId="17" fillId="0" borderId="9" xfId="3" applyNumberFormat="1" applyFont="1" applyFill="1" applyBorder="1" applyAlignment="1" applyProtection="1">
      <alignment horizontal="center" wrapText="1"/>
      <protection locked="0"/>
    </xf>
    <xf numFmtId="2" fontId="30" fillId="0" borderId="0" xfId="0" applyNumberFormat="1" applyFont="1" applyAlignment="1" applyProtection="1">
      <alignment horizontal="center" vertical="center"/>
      <protection locked="0"/>
    </xf>
    <xf numFmtId="43" fontId="31" fillId="4" borderId="48" xfId="3" applyFont="1" applyFill="1" applyBorder="1" applyAlignment="1" applyProtection="1">
      <alignment horizontal="right" vertical="center" wrapText="1"/>
      <protection locked="0"/>
    </xf>
    <xf numFmtId="2" fontId="17" fillId="0" borderId="15" xfId="3" applyNumberFormat="1" applyFont="1" applyFill="1" applyBorder="1" applyAlignment="1" applyProtection="1">
      <alignment horizontal="center" vertical="center" wrapText="1"/>
      <protection locked="0"/>
    </xf>
    <xf numFmtId="2" fontId="17" fillId="0" borderId="6" xfId="3" applyNumberFormat="1" applyFont="1" applyFill="1" applyBorder="1" applyAlignment="1" applyProtection="1">
      <alignment horizontal="center" wrapText="1"/>
      <protection locked="0"/>
    </xf>
    <xf numFmtId="4" fontId="55" fillId="0" borderId="16" xfId="3" applyNumberFormat="1" applyFont="1" applyFill="1" applyBorder="1" applyAlignment="1" applyProtection="1">
      <alignment horizontal="center" vertical="center" wrapText="1"/>
      <protection locked="0"/>
    </xf>
    <xf numFmtId="2" fontId="17" fillId="0" borderId="16" xfId="3" applyNumberFormat="1" applyFont="1" applyFill="1" applyBorder="1" applyAlignment="1" applyProtection="1">
      <alignment horizontal="center" wrapText="1"/>
      <protection locked="0"/>
    </xf>
    <xf numFmtId="43" fontId="31" fillId="4" borderId="16" xfId="3" applyFont="1" applyFill="1" applyBorder="1" applyAlignment="1" applyProtection="1">
      <alignment horizontal="right" vertical="center" wrapText="1"/>
      <protection locked="0"/>
    </xf>
    <xf numFmtId="2" fontId="17" fillId="0" borderId="29" xfId="3" applyNumberFormat="1" applyFont="1" applyFill="1" applyBorder="1" applyAlignment="1" applyProtection="1">
      <alignment horizontal="center" wrapText="1"/>
      <protection locked="0"/>
    </xf>
    <xf numFmtId="0" fontId="57" fillId="0" borderId="0" xfId="1" applyFont="1" applyAlignment="1" applyProtection="1">
      <alignment vertical="center" wrapText="1"/>
      <protection locked="0"/>
    </xf>
    <xf numFmtId="4" fontId="23" fillId="5" borderId="16" xfId="3" applyNumberFormat="1" applyFont="1" applyFill="1" applyBorder="1" applyAlignment="1" applyProtection="1">
      <alignment horizontal="center" vertical="center" wrapText="1"/>
      <protection locked="0"/>
    </xf>
    <xf numFmtId="4" fontId="55" fillId="0" borderId="16" xfId="3" applyNumberFormat="1" applyFont="1" applyFill="1" applyBorder="1" applyAlignment="1" applyProtection="1">
      <alignment vertical="center" wrapText="1"/>
      <protection locked="0"/>
    </xf>
    <xf numFmtId="0" fontId="31" fillId="4" borderId="16" xfId="1" applyFont="1" applyFill="1" applyBorder="1" applyAlignment="1" applyProtection="1">
      <alignment vertical="center" wrapText="1"/>
      <protection locked="0"/>
    </xf>
    <xf numFmtId="2" fontId="17" fillId="0" borderId="14" xfId="3" applyNumberFormat="1" applyFont="1" applyFill="1" applyBorder="1" applyAlignment="1" applyProtection="1">
      <alignment horizontal="center" wrapText="1"/>
      <protection locked="0"/>
    </xf>
    <xf numFmtId="4" fontId="17" fillId="5" borderId="9" xfId="3" applyNumberFormat="1" applyFont="1" applyFill="1" applyBorder="1" applyAlignment="1" applyProtection="1">
      <alignment horizontal="center" wrapText="1"/>
      <protection locked="0"/>
    </xf>
    <xf numFmtId="4" fontId="17" fillId="5" borderId="16" xfId="0" applyNumberFormat="1" applyFont="1" applyFill="1" applyBorder="1" applyAlignment="1" applyProtection="1">
      <alignment horizontal="center" vertical="center" wrapText="1"/>
      <protection locked="0"/>
    </xf>
    <xf numFmtId="4" fontId="17" fillId="0" borderId="13" xfId="0" applyNumberFormat="1" applyFont="1" applyBorder="1" applyAlignment="1" applyProtection="1">
      <alignment horizontal="center" vertical="center" wrapText="1"/>
      <protection locked="0"/>
    </xf>
    <xf numFmtId="4" fontId="17" fillId="0" borderId="13" xfId="3" applyNumberFormat="1" applyFont="1" applyFill="1" applyBorder="1" applyAlignment="1" applyProtection="1">
      <alignment horizontal="center" wrapText="1"/>
      <protection locked="0"/>
    </xf>
    <xf numFmtId="4" fontId="17" fillId="0" borderId="26" xfId="3" applyNumberFormat="1" applyFont="1" applyFill="1" applyBorder="1" applyAlignment="1" applyProtection="1">
      <alignment horizontal="center" wrapText="1"/>
      <protection locked="0"/>
    </xf>
    <xf numFmtId="2" fontId="17" fillId="0" borderId="15" xfId="3" applyNumberFormat="1" applyFont="1" applyFill="1" applyBorder="1" applyAlignment="1" applyProtection="1">
      <alignment horizontal="center" wrapText="1"/>
      <protection locked="0"/>
    </xf>
    <xf numFmtId="2" fontId="12" fillId="3" borderId="0" xfId="1" applyNumberFormat="1" applyFont="1" applyFill="1" applyAlignment="1" applyProtection="1">
      <alignment vertical="center"/>
      <protection locked="0"/>
    </xf>
    <xf numFmtId="2" fontId="12" fillId="0" borderId="15" xfId="1" applyNumberFormat="1" applyFont="1" applyBorder="1" applyAlignment="1" applyProtection="1">
      <alignment vertical="center"/>
      <protection locked="0"/>
    </xf>
    <xf numFmtId="4" fontId="12" fillId="0" borderId="15" xfId="1" applyNumberFormat="1" applyFont="1" applyBorder="1" applyAlignment="1" applyProtection="1">
      <alignment horizontal="center" vertical="center"/>
      <protection locked="0"/>
    </xf>
    <xf numFmtId="4" fontId="13" fillId="0" borderId="0" xfId="0" applyNumberFormat="1" applyFont="1" applyAlignment="1" applyProtection="1">
      <alignment vertical="center"/>
      <protection locked="0"/>
    </xf>
    <xf numFmtId="4" fontId="6" fillId="0" borderId="0" xfId="0" applyNumberFormat="1" applyFont="1" applyAlignment="1" applyProtection="1">
      <alignment vertical="center"/>
      <protection locked="0"/>
    </xf>
    <xf numFmtId="4" fontId="12" fillId="0" borderId="13" xfId="1" applyNumberFormat="1" applyFont="1" applyBorder="1" applyAlignment="1" applyProtection="1">
      <alignment horizontal="center" vertical="center"/>
      <protection locked="0"/>
    </xf>
    <xf numFmtId="4" fontId="12" fillId="0" borderId="14" xfId="1" applyNumberFormat="1" applyFont="1" applyBorder="1" applyAlignment="1" applyProtection="1">
      <alignment horizontal="center" vertical="center"/>
      <protection locked="0"/>
    </xf>
    <xf numFmtId="4" fontId="17" fillId="0" borderId="16" xfId="3" applyNumberFormat="1" applyFont="1" applyFill="1" applyBorder="1" applyAlignment="1" applyProtection="1">
      <alignment horizontal="center" wrapText="1"/>
      <protection locked="0"/>
    </xf>
    <xf numFmtId="4" fontId="30" fillId="5" borderId="16" xfId="3" applyNumberFormat="1" applyFont="1" applyFill="1" applyBorder="1" applyAlignment="1" applyProtection="1">
      <alignment horizontal="center" vertical="center" wrapText="1"/>
      <protection locked="0"/>
    </xf>
    <xf numFmtId="0" fontId="36" fillId="0" borderId="0" xfId="1" applyFont="1" applyAlignment="1" applyProtection="1">
      <alignment horizontal="center" vertical="center"/>
      <protection locked="0"/>
    </xf>
    <xf numFmtId="0" fontId="64" fillId="0" borderId="0" xfId="0" applyFont="1" applyProtection="1">
      <protection locked="0"/>
    </xf>
    <xf numFmtId="0" fontId="63" fillId="0" borderId="0" xfId="0" applyFont="1" applyProtection="1">
      <protection locked="0"/>
    </xf>
    <xf numFmtId="2" fontId="61" fillId="0" borderId="8" xfId="0" applyNumberFormat="1" applyFont="1" applyBorder="1" applyAlignment="1" applyProtection="1">
      <alignment horizontal="center" vertical="center"/>
      <protection locked="0"/>
    </xf>
    <xf numFmtId="2" fontId="61" fillId="0" borderId="7" xfId="0" applyNumberFormat="1" applyFont="1" applyBorder="1" applyAlignment="1" applyProtection="1">
      <alignment horizontal="center" vertical="center"/>
      <protection locked="0"/>
    </xf>
    <xf numFmtId="4" fontId="61" fillId="0" borderId="7" xfId="0" applyNumberFormat="1" applyFont="1" applyBorder="1" applyAlignment="1" applyProtection="1">
      <alignment vertical="center"/>
      <protection locked="0"/>
    </xf>
    <xf numFmtId="4" fontId="61" fillId="0" borderId="6" xfId="0" applyNumberFormat="1" applyFont="1" applyBorder="1" applyAlignment="1" applyProtection="1">
      <alignment vertical="center"/>
      <protection locked="0"/>
    </xf>
    <xf numFmtId="0" fontId="65" fillId="0" borderId="0" xfId="0" applyFont="1" applyAlignment="1" applyProtection="1">
      <alignment horizontal="left" vertical="center"/>
      <protection locked="0"/>
    </xf>
    <xf numFmtId="2" fontId="61" fillId="0" borderId="9" xfId="0" applyNumberFormat="1" applyFont="1" applyBorder="1" applyAlignment="1" applyProtection="1">
      <alignment horizontal="center" vertical="center"/>
      <protection locked="0"/>
    </xf>
    <xf numFmtId="4" fontId="16" fillId="5" borderId="9" xfId="0" applyNumberFormat="1" applyFont="1" applyFill="1" applyBorder="1" applyAlignment="1" applyProtection="1">
      <alignment horizontal="center" vertical="center" wrapText="1"/>
      <protection locked="0"/>
    </xf>
    <xf numFmtId="4" fontId="61" fillId="0" borderId="9" xfId="0" applyNumberFormat="1" applyFont="1" applyBorder="1" applyAlignment="1" applyProtection="1">
      <alignment horizontal="center" vertical="center"/>
      <protection locked="0"/>
    </xf>
    <xf numFmtId="0" fontId="65" fillId="0" borderId="0" xfId="0" applyFont="1" applyAlignment="1" applyProtection="1">
      <alignment horizontal="left" vertical="center" wrapText="1"/>
      <protection locked="0"/>
    </xf>
    <xf numFmtId="0" fontId="69" fillId="0" borderId="0" xfId="0" applyFont="1" applyProtection="1">
      <protection locked="0"/>
    </xf>
    <xf numFmtId="4" fontId="68" fillId="0" borderId="0" xfId="0" applyNumberFormat="1" applyFont="1" applyProtection="1">
      <protection locked="0"/>
    </xf>
    <xf numFmtId="2" fontId="61" fillId="0" borderId="98" xfId="0" applyNumberFormat="1" applyFont="1" applyBorder="1" applyAlignment="1" applyProtection="1">
      <alignment horizontal="center" vertical="center"/>
      <protection locked="0"/>
    </xf>
    <xf numFmtId="2" fontId="61" fillId="0" borderId="6" xfId="0" applyNumberFormat="1" applyFont="1" applyBorder="1" applyAlignment="1" applyProtection="1">
      <alignment horizontal="center" vertical="center"/>
      <protection locked="0"/>
    </xf>
    <xf numFmtId="4" fontId="61" fillId="0" borderId="8" xfId="0" applyNumberFormat="1" applyFont="1" applyBorder="1" applyAlignment="1" applyProtection="1">
      <alignment horizontal="center" vertical="center"/>
      <protection locked="0"/>
    </xf>
    <xf numFmtId="0" fontId="70" fillId="0" borderId="0" xfId="0" applyFont="1" applyAlignment="1" applyProtection="1">
      <alignment vertical="top" wrapText="1"/>
      <protection locked="0"/>
    </xf>
    <xf numFmtId="0" fontId="67" fillId="0" borderId="0" xfId="0" applyFont="1" applyAlignment="1" applyProtection="1">
      <alignment vertical="top" wrapText="1"/>
      <protection locked="0"/>
    </xf>
    <xf numFmtId="0" fontId="73" fillId="0" borderId="0" xfId="0" applyFont="1" applyAlignment="1" applyProtection="1">
      <alignment vertical="center" wrapText="1"/>
      <protection locked="0"/>
    </xf>
    <xf numFmtId="0" fontId="74" fillId="0" borderId="0" xfId="0" applyFont="1" applyAlignment="1" applyProtection="1">
      <alignment horizontal="left" vertical="center" wrapText="1"/>
      <protection locked="0"/>
    </xf>
    <xf numFmtId="0" fontId="74" fillId="0" borderId="0" xfId="0" applyFont="1" applyAlignment="1" applyProtection="1">
      <alignment vertical="center" wrapText="1"/>
      <protection locked="0"/>
    </xf>
    <xf numFmtId="0" fontId="31" fillId="4" borderId="13" xfId="1" applyFont="1" applyFill="1" applyBorder="1" applyAlignment="1" applyProtection="1">
      <alignment vertical="center" wrapText="1"/>
      <protection locked="0"/>
    </xf>
    <xf numFmtId="4" fontId="63" fillId="0" borderId="0" xfId="0" applyNumberFormat="1" applyFont="1" applyProtection="1">
      <protection locked="0"/>
    </xf>
    <xf numFmtId="0" fontId="61" fillId="0" borderId="8" xfId="0" applyFont="1" applyBorder="1" applyAlignment="1" applyProtection="1">
      <alignment horizontal="left" vertical="center" wrapText="1"/>
      <protection locked="0"/>
    </xf>
    <xf numFmtId="0" fontId="61" fillId="0" borderId="98" xfId="0" applyFont="1" applyBorder="1" applyAlignment="1" applyProtection="1">
      <alignment horizontal="left" vertical="center" wrapText="1"/>
      <protection locked="0"/>
    </xf>
    <xf numFmtId="0" fontId="61" fillId="0" borderId="7" xfId="0" applyFont="1" applyBorder="1" applyAlignment="1" applyProtection="1">
      <alignment horizontal="left" vertical="center" wrapText="1"/>
      <protection locked="0"/>
    </xf>
    <xf numFmtId="0" fontId="63" fillId="0" borderId="0" xfId="0" applyFont="1" applyAlignment="1" applyProtection="1">
      <alignment wrapText="1"/>
      <protection locked="0"/>
    </xf>
    <xf numFmtId="0" fontId="63" fillId="0" borderId="0" xfId="0" applyFont="1" applyAlignment="1" applyProtection="1">
      <alignment vertical="center"/>
      <protection locked="0"/>
    </xf>
    <xf numFmtId="0" fontId="75" fillId="0" borderId="0" xfId="0" applyFont="1" applyAlignment="1" applyProtection="1">
      <alignment vertical="center" wrapText="1"/>
      <protection locked="0"/>
    </xf>
    <xf numFmtId="0" fontId="75" fillId="0" borderId="0" xfId="0" applyFont="1" applyAlignment="1" applyProtection="1">
      <alignment vertical="center"/>
      <protection locked="0"/>
    </xf>
    <xf numFmtId="0" fontId="76" fillId="0" borderId="0" xfId="0" applyFont="1" applyProtection="1">
      <protection locked="0"/>
    </xf>
    <xf numFmtId="0" fontId="65" fillId="0" borderId="0" xfId="0" applyFont="1" applyProtection="1">
      <protection locked="0"/>
    </xf>
    <xf numFmtId="0" fontId="31" fillId="4" borderId="14" xfId="1" applyFont="1" applyFill="1" applyBorder="1" applyAlignment="1" applyProtection="1">
      <alignment vertical="center" wrapText="1"/>
      <protection locked="0"/>
    </xf>
    <xf numFmtId="0" fontId="63" fillId="0" borderId="0" xfId="0" applyFont="1" applyAlignment="1" applyProtection="1">
      <alignment horizontal="left"/>
      <protection locked="0"/>
    </xf>
    <xf numFmtId="0" fontId="77" fillId="0" borderId="0" xfId="0" applyFont="1" applyAlignment="1" applyProtection="1">
      <alignment horizontal="left" vertical="center"/>
      <protection locked="0"/>
    </xf>
    <xf numFmtId="0" fontId="65" fillId="0" borderId="0" xfId="0" applyFont="1" applyAlignment="1" applyProtection="1">
      <alignment vertical="center" wrapText="1"/>
      <protection locked="0"/>
    </xf>
    <xf numFmtId="2" fontId="61" fillId="0" borderId="107" xfId="0" applyNumberFormat="1" applyFont="1" applyBorder="1" applyAlignment="1" applyProtection="1">
      <alignment horizontal="center" vertical="center"/>
      <protection locked="0"/>
    </xf>
    <xf numFmtId="0" fontId="74" fillId="0" borderId="0" xfId="0" applyFont="1" applyAlignment="1" applyProtection="1">
      <alignment horizontal="left" vertical="center"/>
      <protection locked="0"/>
    </xf>
    <xf numFmtId="4" fontId="61" fillId="0" borderId="7" xfId="0" applyNumberFormat="1" applyFont="1" applyBorder="1" applyAlignment="1" applyProtection="1">
      <alignment horizontal="center" vertical="center"/>
      <protection locked="0"/>
    </xf>
    <xf numFmtId="4" fontId="61" fillId="0" borderId="6" xfId="0" applyNumberFormat="1" applyFont="1" applyBorder="1" applyAlignment="1" applyProtection="1">
      <alignment horizontal="center" vertical="center"/>
      <protection locked="0"/>
    </xf>
    <xf numFmtId="0" fontId="3" fillId="0" borderId="0" xfId="0" applyFont="1" applyProtection="1">
      <protection locked="0"/>
    </xf>
    <xf numFmtId="0" fontId="43" fillId="0" borderId="110" xfId="0" applyFont="1" applyBorder="1" applyProtection="1">
      <protection locked="0"/>
    </xf>
    <xf numFmtId="2" fontId="79" fillId="0" borderId="0" xfId="0" applyNumberFormat="1" applyFont="1" applyProtection="1">
      <protection locked="0"/>
    </xf>
    <xf numFmtId="0" fontId="31" fillId="0" borderId="0" xfId="1" applyFont="1" applyAlignment="1" applyProtection="1">
      <alignment vertical="center" wrapText="1"/>
      <protection locked="0"/>
    </xf>
    <xf numFmtId="4" fontId="16" fillId="5" borderId="8" xfId="0" applyNumberFormat="1" applyFont="1" applyFill="1" applyBorder="1" applyAlignment="1" applyProtection="1">
      <alignment horizontal="center" vertical="center" wrapText="1"/>
      <protection locked="0"/>
    </xf>
    <xf numFmtId="4" fontId="16" fillId="5" borderId="7" xfId="0" applyNumberFormat="1" applyFont="1" applyFill="1" applyBorder="1" applyAlignment="1" applyProtection="1">
      <alignment horizontal="center" vertical="center" wrapText="1"/>
      <protection locked="0"/>
    </xf>
    <xf numFmtId="0" fontId="86" fillId="0" borderId="0" xfId="0" applyFont="1" applyProtection="1">
      <protection locked="0"/>
    </xf>
    <xf numFmtId="4" fontId="84" fillId="0" borderId="16" xfId="0" applyNumberFormat="1" applyFont="1" applyBorder="1" applyAlignment="1" applyProtection="1">
      <alignment horizontal="center" vertical="center"/>
      <protection locked="0"/>
    </xf>
    <xf numFmtId="4" fontId="2" fillId="0" borderId="0" xfId="0" applyNumberFormat="1" applyFont="1" applyAlignment="1" applyProtection="1">
      <alignment horizontal="center" vertical="center"/>
      <protection locked="0"/>
    </xf>
    <xf numFmtId="4" fontId="84" fillId="0" borderId="6" xfId="0" applyNumberFormat="1" applyFont="1" applyBorder="1" applyAlignment="1" applyProtection="1">
      <alignment horizontal="center" vertical="center" wrapText="1"/>
      <protection locked="0"/>
    </xf>
    <xf numFmtId="4" fontId="84" fillId="0" borderId="15" xfId="0" applyNumberFormat="1" applyFont="1" applyBorder="1" applyAlignment="1" applyProtection="1">
      <alignment horizontal="center" vertical="center"/>
      <protection locked="0"/>
    </xf>
    <xf numFmtId="4" fontId="84" fillId="0" borderId="8" xfId="0" applyNumberFormat="1" applyFont="1" applyBorder="1" applyAlignment="1" applyProtection="1">
      <alignment horizontal="center" vertical="center" wrapText="1"/>
      <protection locked="0"/>
    </xf>
    <xf numFmtId="4" fontId="84" fillId="0" borderId="8" xfId="0" applyNumberFormat="1" applyFont="1" applyBorder="1" applyAlignment="1" applyProtection="1">
      <alignment horizontal="center" vertical="center"/>
      <protection locked="0"/>
    </xf>
    <xf numFmtId="4" fontId="84" fillId="0" borderId="7" xfId="0" applyNumberFormat="1" applyFont="1" applyBorder="1" applyAlignment="1" applyProtection="1">
      <alignment horizontal="center" vertical="center"/>
      <protection locked="0"/>
    </xf>
    <xf numFmtId="4" fontId="16" fillId="5" borderId="6" xfId="0" applyNumberFormat="1" applyFont="1" applyFill="1" applyBorder="1" applyAlignment="1" applyProtection="1">
      <alignment horizontal="center" vertical="center" wrapText="1"/>
      <protection locked="0"/>
    </xf>
    <xf numFmtId="0" fontId="84" fillId="0" borderId="9" xfId="0" applyFont="1" applyBorder="1" applyAlignment="1" applyProtection="1">
      <alignment horizontal="center" vertical="center" wrapText="1"/>
      <protection locked="0"/>
    </xf>
    <xf numFmtId="0" fontId="84" fillId="0" borderId="16" xfId="0" applyFont="1" applyBorder="1" applyAlignment="1" applyProtection="1">
      <alignment vertical="top" wrapText="1"/>
      <protection locked="0"/>
    </xf>
    <xf numFmtId="2" fontId="84" fillId="0" borderId="9" xfId="0" applyNumberFormat="1" applyFont="1" applyBorder="1" applyAlignment="1" applyProtection="1">
      <alignment horizontal="center" vertical="center" wrapText="1"/>
      <protection locked="0"/>
    </xf>
    <xf numFmtId="2" fontId="84" fillId="0" borderId="14" xfId="0" applyNumberFormat="1" applyFont="1" applyBorder="1" applyAlignment="1" applyProtection="1">
      <alignment horizontal="center" wrapText="1"/>
      <protection locked="0"/>
    </xf>
    <xf numFmtId="4" fontId="16" fillId="0" borderId="9" xfId="0" applyNumberFormat="1" applyFont="1" applyBorder="1" applyAlignment="1" applyProtection="1">
      <alignment horizontal="center" vertical="center" wrapText="1"/>
      <protection locked="0"/>
    </xf>
    <xf numFmtId="0" fontId="84" fillId="0" borderId="9" xfId="0" applyFont="1" applyBorder="1" applyAlignment="1" applyProtection="1">
      <alignment vertical="top" wrapText="1"/>
      <protection locked="0"/>
    </xf>
    <xf numFmtId="4" fontId="16" fillId="0" borderId="6" xfId="0" applyNumberFormat="1" applyFont="1" applyBorder="1" applyAlignment="1" applyProtection="1">
      <alignment horizontal="center" vertical="center" wrapText="1"/>
      <protection locked="0"/>
    </xf>
    <xf numFmtId="2" fontId="84" fillId="0" borderId="14" xfId="0" applyNumberFormat="1" applyFont="1" applyBorder="1" applyAlignment="1" applyProtection="1">
      <alignment horizontal="center" vertical="center" wrapText="1"/>
      <protection locked="0"/>
    </xf>
    <xf numFmtId="0" fontId="57" fillId="0" borderId="98" xfId="1" applyFont="1" applyBorder="1" applyAlignment="1" applyProtection="1">
      <alignment horizontal="left" vertical="center" wrapText="1"/>
      <protection locked="0"/>
    </xf>
    <xf numFmtId="4" fontId="87" fillId="0" borderId="9" xfId="0" applyNumberFormat="1" applyFont="1" applyBorder="1" applyAlignment="1" applyProtection="1">
      <alignment horizontal="left" vertical="center" wrapText="1"/>
      <protection locked="0"/>
    </xf>
    <xf numFmtId="4" fontId="84" fillId="0" borderId="9" xfId="0" applyNumberFormat="1" applyFont="1" applyBorder="1" applyAlignment="1" applyProtection="1">
      <alignment horizontal="center" vertical="center"/>
      <protection locked="0"/>
    </xf>
    <xf numFmtId="4" fontId="84" fillId="0" borderId="9" xfId="0" applyNumberFormat="1" applyFont="1" applyBorder="1" applyAlignment="1" applyProtection="1">
      <alignment horizontal="center" vertical="center" wrapText="1"/>
      <protection locked="0"/>
    </xf>
    <xf numFmtId="4" fontId="84" fillId="0" borderId="9" xfId="0" applyNumberFormat="1" applyFont="1" applyBorder="1" applyProtection="1">
      <protection locked="0"/>
    </xf>
    <xf numFmtId="4" fontId="87" fillId="0" borderId="109" xfId="0" applyNumberFormat="1" applyFont="1" applyBorder="1" applyAlignment="1" applyProtection="1">
      <alignment horizontal="left" vertical="center"/>
      <protection locked="0"/>
    </xf>
    <xf numFmtId="0" fontId="57" fillId="0" borderId="0" xfId="1" applyFont="1" applyAlignment="1" applyProtection="1">
      <alignment horizontal="left" vertical="center" wrapText="1"/>
      <protection locked="0"/>
    </xf>
    <xf numFmtId="4" fontId="30" fillId="0" borderId="16" xfId="3" applyNumberFormat="1" applyFont="1" applyFill="1" applyBorder="1" applyAlignment="1" applyProtection="1">
      <alignment horizontal="center" vertical="center" wrapText="1"/>
      <protection locked="0"/>
    </xf>
    <xf numFmtId="4" fontId="87" fillId="0" borderId="0" xfId="0" applyNumberFormat="1" applyFont="1" applyAlignment="1" applyProtection="1">
      <alignment horizontal="left" vertical="center"/>
      <protection locked="0"/>
    </xf>
    <xf numFmtId="0" fontId="60" fillId="0" borderId="0" xfId="4" applyFont="1" applyAlignment="1" applyProtection="1">
      <alignment horizontal="left" vertical="center" wrapText="1"/>
      <protection locked="0"/>
    </xf>
    <xf numFmtId="4" fontId="60" fillId="0" borderId="0" xfId="4" applyNumberFormat="1" applyFont="1" applyAlignment="1" applyProtection="1">
      <alignment horizontal="right" vertical="center" wrapText="1"/>
      <protection locked="0"/>
    </xf>
    <xf numFmtId="0" fontId="37" fillId="0" borderId="0" xfId="1" applyFont="1" applyAlignment="1" applyProtection="1">
      <alignment horizontal="center" vertical="center" wrapText="1"/>
      <protection locked="0"/>
    </xf>
    <xf numFmtId="4" fontId="39" fillId="0" borderId="0" xfId="0" applyNumberFormat="1" applyFont="1" applyAlignment="1" applyProtection="1">
      <alignment horizontal="center" vertical="center"/>
      <protection locked="0"/>
    </xf>
    <xf numFmtId="4" fontId="41" fillId="0" borderId="0" xfId="0" applyNumberFormat="1" applyFont="1" applyAlignment="1" applyProtection="1">
      <alignment horizontal="center" vertical="center"/>
      <protection locked="0"/>
    </xf>
    <xf numFmtId="4" fontId="0" fillId="0" borderId="0" xfId="0" applyNumberFormat="1" applyProtection="1">
      <protection locked="0"/>
    </xf>
    <xf numFmtId="0" fontId="3" fillId="0" borderId="0" xfId="1" applyFont="1" applyProtection="1">
      <protection locked="0"/>
    </xf>
    <xf numFmtId="0" fontId="3" fillId="0" borderId="0" xfId="1" applyFont="1" applyAlignment="1" applyProtection="1">
      <alignment horizontal="center"/>
      <protection locked="0"/>
    </xf>
    <xf numFmtId="0" fontId="4" fillId="0" borderId="0" xfId="1" applyFont="1" applyProtection="1">
      <protection locked="0"/>
    </xf>
    <xf numFmtId="0" fontId="57" fillId="3" borderId="93" xfId="1" applyFont="1" applyFill="1" applyBorder="1" applyAlignment="1" applyProtection="1">
      <alignment vertical="center" wrapText="1"/>
      <protection locked="0"/>
    </xf>
    <xf numFmtId="0" fontId="57" fillId="3" borderId="97" xfId="1" applyFont="1" applyFill="1" applyBorder="1" applyAlignment="1" applyProtection="1">
      <alignment vertical="center" wrapText="1"/>
      <protection locked="0"/>
    </xf>
    <xf numFmtId="0" fontId="57" fillId="3" borderId="0" xfId="1" applyFont="1" applyFill="1" applyAlignment="1" applyProtection="1">
      <alignment vertical="center" wrapText="1"/>
      <protection locked="0"/>
    </xf>
    <xf numFmtId="0" fontId="57" fillId="3" borderId="50" xfId="1" applyFont="1" applyFill="1" applyBorder="1" applyAlignment="1" applyProtection="1">
      <alignment vertical="center" wrapText="1"/>
      <protection locked="0"/>
    </xf>
    <xf numFmtId="0" fontId="57" fillId="3" borderId="56" xfId="1" applyFont="1" applyFill="1" applyBorder="1" applyAlignment="1" applyProtection="1">
      <alignment vertical="center" wrapText="1"/>
      <protection locked="0"/>
    </xf>
    <xf numFmtId="0" fontId="45" fillId="2" borderId="0" xfId="0" applyFont="1" applyFill="1" applyProtection="1">
      <protection locked="0"/>
    </xf>
    <xf numFmtId="4" fontId="46" fillId="2" borderId="0" xfId="0" applyNumberFormat="1" applyFont="1" applyFill="1" applyAlignment="1" applyProtection="1">
      <alignment horizontal="center" vertical="center"/>
      <protection locked="0"/>
    </xf>
    <xf numFmtId="0" fontId="11" fillId="3" borderId="5" xfId="1" applyFont="1" applyFill="1" applyBorder="1" applyAlignment="1" applyProtection="1">
      <alignment vertical="center" wrapText="1"/>
      <protection locked="0"/>
    </xf>
    <xf numFmtId="0" fontId="95" fillId="0" borderId="74" xfId="1" applyFont="1" applyBorder="1" applyAlignment="1">
      <alignment horizontal="center" vertical="center" wrapText="1"/>
    </xf>
    <xf numFmtId="0" fontId="95" fillId="0" borderId="69" xfId="1" applyFont="1" applyBorder="1" applyAlignment="1">
      <alignment horizontal="center" vertical="center" wrapText="1"/>
    </xf>
    <xf numFmtId="0" fontId="95" fillId="0" borderId="70" xfId="1" applyFont="1" applyBorder="1" applyAlignment="1">
      <alignment horizontal="center" vertical="center" wrapText="1"/>
    </xf>
    <xf numFmtId="49" fontId="11" fillId="3" borderId="35" xfId="0" applyNumberFormat="1" applyFont="1" applyFill="1" applyBorder="1" applyAlignment="1">
      <alignment horizontal="center" vertical="center" wrapText="1"/>
    </xf>
    <xf numFmtId="0" fontId="11" fillId="3" borderId="5" xfId="1" applyFont="1" applyFill="1" applyBorder="1" applyAlignment="1">
      <alignment vertical="center" wrapText="1"/>
    </xf>
    <xf numFmtId="0" fontId="11" fillId="3" borderId="71" xfId="1" applyFont="1" applyFill="1" applyBorder="1" applyAlignment="1">
      <alignment vertical="center" wrapText="1"/>
    </xf>
    <xf numFmtId="49" fontId="9" fillId="0" borderId="44" xfId="0" applyNumberFormat="1" applyFont="1" applyBorder="1" applyAlignment="1">
      <alignment horizontal="center" vertical="center" wrapText="1"/>
    </xf>
    <xf numFmtId="0" fontId="9" fillId="0" borderId="6" xfId="1" applyFont="1" applyBorder="1" applyAlignment="1">
      <alignment horizontal="left" vertical="center" wrapText="1"/>
    </xf>
    <xf numFmtId="0" fontId="7" fillId="0" borderId="6" xfId="1" applyFont="1" applyBorder="1" applyAlignment="1">
      <alignment horizontal="center" vertical="center"/>
    </xf>
    <xf numFmtId="164" fontId="7" fillId="0" borderId="6" xfId="2" applyFont="1" applyFill="1" applyBorder="1" applyAlignment="1" applyProtection="1">
      <alignment vertical="center"/>
    </xf>
    <xf numFmtId="49" fontId="16" fillId="0" borderId="23" xfId="0" applyNumberFormat="1" applyFont="1" applyBorder="1" applyAlignment="1">
      <alignment horizontal="center" vertical="top" wrapText="1"/>
    </xf>
    <xf numFmtId="49" fontId="28" fillId="0" borderId="7" xfId="0" applyNumberFormat="1" applyFont="1" applyBorder="1" applyAlignment="1">
      <alignment horizontal="left" vertical="top" wrapText="1"/>
    </xf>
    <xf numFmtId="0" fontId="16" fillId="0" borderId="7" xfId="1" applyFont="1" applyBorder="1" applyAlignment="1">
      <alignment horizontal="center"/>
    </xf>
    <xf numFmtId="164" fontId="19" fillId="0" borderId="7" xfId="2" applyFont="1" applyFill="1" applyBorder="1" applyAlignment="1" applyProtection="1">
      <alignment wrapText="1"/>
    </xf>
    <xf numFmtId="49" fontId="16" fillId="0" borderId="22" xfId="0" applyNumberFormat="1" applyFont="1" applyBorder="1" applyAlignment="1">
      <alignment horizontal="right" vertical="top" wrapText="1"/>
    </xf>
    <xf numFmtId="49" fontId="16" fillId="0" borderId="8" xfId="0" applyNumberFormat="1" applyFont="1" applyBorder="1" applyAlignment="1">
      <alignment horizontal="left" vertical="top" wrapText="1"/>
    </xf>
    <xf numFmtId="0" fontId="16" fillId="0" borderId="8" xfId="1" applyFont="1" applyBorder="1" applyAlignment="1">
      <alignment horizontal="center"/>
    </xf>
    <xf numFmtId="164" fontId="19" fillId="0" borderId="8" xfId="2" applyFont="1" applyFill="1" applyBorder="1" applyAlignment="1" applyProtection="1">
      <alignment wrapText="1"/>
    </xf>
    <xf numFmtId="49" fontId="16" fillId="0" borderId="44" xfId="0" applyNumberFormat="1" applyFont="1" applyBorder="1" applyAlignment="1">
      <alignment horizontal="right" vertical="top" wrapText="1"/>
    </xf>
    <xf numFmtId="49" fontId="16" fillId="0" borderId="6" xfId="0" applyNumberFormat="1" applyFont="1" applyBorder="1" applyAlignment="1">
      <alignment horizontal="left" vertical="top" wrapText="1"/>
    </xf>
    <xf numFmtId="0" fontId="16" fillId="0" borderId="6" xfId="1" applyFont="1" applyBorder="1" applyAlignment="1">
      <alignment horizontal="center"/>
    </xf>
    <xf numFmtId="164" fontId="16" fillId="0" borderId="6" xfId="2" applyFont="1" applyFill="1" applyBorder="1" applyProtection="1"/>
    <xf numFmtId="49" fontId="16" fillId="5" borderId="18" xfId="0" applyNumberFormat="1" applyFont="1" applyFill="1" applyBorder="1" applyAlignment="1">
      <alignment horizontal="right" vertical="top" wrapText="1"/>
    </xf>
    <xf numFmtId="49" fontId="28" fillId="5" borderId="16" xfId="0" applyNumberFormat="1" applyFont="1" applyFill="1" applyBorder="1" applyAlignment="1">
      <alignment horizontal="left" vertical="center" wrapText="1"/>
    </xf>
    <xf numFmtId="0" fontId="16" fillId="5" borderId="9" xfId="1" applyFont="1" applyFill="1" applyBorder="1" applyAlignment="1">
      <alignment horizontal="center"/>
    </xf>
    <xf numFmtId="43" fontId="16" fillId="5" borderId="9" xfId="1" applyNumberFormat="1" applyFont="1" applyFill="1" applyBorder="1"/>
    <xf numFmtId="49" fontId="16" fillId="5" borderId="16" xfId="0" applyNumberFormat="1" applyFont="1" applyFill="1" applyBorder="1" applyAlignment="1">
      <alignment horizontal="left" vertical="center" wrapText="1"/>
    </xf>
    <xf numFmtId="43" fontId="16" fillId="5" borderId="9" xfId="3" applyFont="1" applyFill="1" applyBorder="1" applyAlignment="1" applyProtection="1">
      <alignment horizontal="center" vertical="center" wrapText="1"/>
    </xf>
    <xf numFmtId="4" fontId="16" fillId="5" borderId="9" xfId="3" applyNumberFormat="1" applyFont="1" applyFill="1" applyBorder="1" applyAlignment="1" applyProtection="1">
      <alignment horizontal="center" vertical="center" wrapText="1"/>
    </xf>
    <xf numFmtId="49" fontId="16" fillId="0" borderId="18" xfId="0" applyNumberFormat="1" applyFont="1" applyBorder="1" applyAlignment="1">
      <alignment horizontal="right" vertical="top" wrapText="1"/>
    </xf>
    <xf numFmtId="49" fontId="16" fillId="0" borderId="16" xfId="0" applyNumberFormat="1" applyFont="1" applyBorder="1" applyAlignment="1">
      <alignment horizontal="left" vertical="center" wrapText="1"/>
    </xf>
    <xf numFmtId="43" fontId="16" fillId="0" borderId="9" xfId="3" applyFont="1" applyFill="1" applyBorder="1" applyAlignment="1" applyProtection="1">
      <alignment horizontal="center" vertical="center" wrapText="1"/>
    </xf>
    <xf numFmtId="4" fontId="16" fillId="0" borderId="9" xfId="3" applyNumberFormat="1" applyFont="1" applyFill="1" applyBorder="1" applyAlignment="1" applyProtection="1">
      <alignment horizontal="center" vertical="center" wrapText="1"/>
    </xf>
    <xf numFmtId="49" fontId="16" fillId="0" borderId="18" xfId="0" applyNumberFormat="1" applyFont="1" applyBorder="1" applyAlignment="1">
      <alignment horizontal="center" vertical="center" wrapText="1"/>
    </xf>
    <xf numFmtId="43" fontId="16" fillId="0" borderId="9" xfId="3" applyFont="1" applyFill="1" applyBorder="1" applyAlignment="1" applyProtection="1">
      <alignment horizontal="center" wrapText="1"/>
    </xf>
    <xf numFmtId="2" fontId="16" fillId="0" borderId="9" xfId="3" applyNumberFormat="1" applyFont="1" applyFill="1" applyBorder="1" applyAlignment="1" applyProtection="1">
      <alignment horizontal="center" vertical="center" wrapText="1"/>
    </xf>
    <xf numFmtId="164" fontId="16" fillId="0" borderId="7" xfId="2" applyFont="1" applyFill="1" applyBorder="1" applyProtection="1"/>
    <xf numFmtId="4" fontId="16" fillId="0" borderId="8" xfId="1" applyNumberFormat="1" applyFont="1" applyBorder="1" applyAlignment="1">
      <alignment horizontal="center"/>
    </xf>
    <xf numFmtId="4" fontId="16" fillId="0" borderId="8" xfId="2" applyNumberFormat="1" applyFont="1" applyFill="1" applyBorder="1" applyProtection="1"/>
    <xf numFmtId="49" fontId="16" fillId="0" borderId="14" xfId="0" applyNumberFormat="1" applyFont="1" applyBorder="1" applyAlignment="1">
      <alignment horizontal="left" vertical="top" wrapText="1"/>
    </xf>
    <xf numFmtId="4" fontId="16" fillId="0" borderId="8" xfId="1" applyNumberFormat="1" applyFont="1" applyBorder="1" applyAlignment="1">
      <alignment horizontal="center" wrapText="1"/>
    </xf>
    <xf numFmtId="49" fontId="16" fillId="0" borderId="15" xfId="0" applyNumberFormat="1" applyFont="1" applyBorder="1" applyAlignment="1">
      <alignment vertical="top" wrapText="1"/>
    </xf>
    <xf numFmtId="4" fontId="16" fillId="0" borderId="6" xfId="1" applyNumberFormat="1" applyFont="1" applyBorder="1" applyAlignment="1">
      <alignment horizontal="center"/>
    </xf>
    <xf numFmtId="4" fontId="16" fillId="0" borderId="6" xfId="2" applyNumberFormat="1" applyFont="1" applyFill="1" applyBorder="1" applyProtection="1"/>
    <xf numFmtId="4" fontId="16" fillId="5" borderId="9" xfId="1" applyNumberFormat="1" applyFont="1" applyFill="1" applyBorder="1" applyAlignment="1">
      <alignment horizontal="center"/>
    </xf>
    <xf numFmtId="4" fontId="16" fillId="5" borderId="9" xfId="3" applyNumberFormat="1" applyFont="1" applyFill="1" applyBorder="1" applyAlignment="1" applyProtection="1">
      <alignment horizontal="center" wrapText="1"/>
    </xf>
    <xf numFmtId="49" fontId="16" fillId="0" borderId="19" xfId="0" applyNumberFormat="1" applyFont="1" applyBorder="1" applyAlignment="1">
      <alignment horizontal="right" vertical="top" wrapText="1"/>
    </xf>
    <xf numFmtId="49" fontId="16" fillId="0" borderId="16" xfId="0" applyNumberFormat="1" applyFont="1" applyBorder="1" applyAlignment="1">
      <alignment horizontal="left" vertical="top" wrapText="1"/>
    </xf>
    <xf numFmtId="4" fontId="16" fillId="0" borderId="9" xfId="3" applyNumberFormat="1" applyFont="1" applyFill="1" applyBorder="1" applyAlignment="1" applyProtection="1">
      <alignment horizontal="center" wrapText="1"/>
    </xf>
    <xf numFmtId="49" fontId="16" fillId="0" borderId="19" xfId="4" applyNumberFormat="1" applyFont="1" applyBorder="1" applyAlignment="1">
      <alignment horizontal="center" vertical="top" wrapText="1"/>
    </xf>
    <xf numFmtId="49" fontId="17" fillId="0" borderId="16" xfId="4" applyNumberFormat="1" applyFont="1" applyBorder="1" applyAlignment="1">
      <alignment horizontal="left" vertical="top" wrapText="1"/>
    </xf>
    <xf numFmtId="4" fontId="16" fillId="0" borderId="9" xfId="1" applyNumberFormat="1" applyFont="1" applyBorder="1" applyAlignment="1">
      <alignment horizontal="center"/>
    </xf>
    <xf numFmtId="4" fontId="16" fillId="0" borderId="9" xfId="2" applyNumberFormat="1" applyFont="1" applyFill="1" applyBorder="1" applyProtection="1"/>
    <xf numFmtId="49" fontId="16" fillId="0" borderId="18" xfId="4" applyNumberFormat="1" applyFont="1" applyBorder="1" applyAlignment="1">
      <alignment horizontal="center" vertical="top" wrapText="1"/>
    </xf>
    <xf numFmtId="49" fontId="28" fillId="0" borderId="9" xfId="4" applyNumberFormat="1" applyFont="1" applyBorder="1" applyAlignment="1">
      <alignment horizontal="left" vertical="top" wrapText="1"/>
    </xf>
    <xf numFmtId="49" fontId="28" fillId="0" borderId="16" xfId="4" applyNumberFormat="1" applyFont="1" applyBorder="1" applyAlignment="1">
      <alignment horizontal="left" vertical="top" wrapText="1"/>
    </xf>
    <xf numFmtId="49" fontId="16" fillId="5" borderId="19" xfId="4" applyNumberFormat="1" applyFont="1" applyFill="1" applyBorder="1" applyAlignment="1">
      <alignment horizontal="right" vertical="center" wrapText="1"/>
    </xf>
    <xf numFmtId="49" fontId="28" fillId="5" borderId="16" xfId="4" applyNumberFormat="1" applyFont="1" applyFill="1" applyBorder="1" applyAlignment="1">
      <alignment horizontal="left" vertical="center" wrapText="1"/>
    </xf>
    <xf numFmtId="4" fontId="29" fillId="5" borderId="9" xfId="3" applyNumberFormat="1" applyFont="1" applyFill="1" applyBorder="1" applyAlignment="1" applyProtection="1">
      <alignment horizontal="center" vertical="center" wrapText="1"/>
    </xf>
    <xf numFmtId="49" fontId="42" fillId="5" borderId="16" xfId="4" applyNumberFormat="1" applyFont="1" applyFill="1" applyBorder="1" applyAlignment="1">
      <alignment horizontal="left" vertical="center" wrapText="1"/>
    </xf>
    <xf numFmtId="49" fontId="16" fillId="5" borderId="19" xfId="0" applyNumberFormat="1" applyFont="1" applyFill="1" applyBorder="1" applyAlignment="1">
      <alignment horizontal="right" vertical="top" wrapText="1"/>
    </xf>
    <xf numFmtId="49" fontId="16" fillId="0" borderId="19" xfId="0" applyNumberFormat="1" applyFont="1" applyBorder="1" applyAlignment="1">
      <alignment horizontal="center" vertical="center" wrapText="1"/>
    </xf>
    <xf numFmtId="49" fontId="9" fillId="0" borderId="22" xfId="0" applyNumberFormat="1" applyFont="1" applyBorder="1" applyAlignment="1">
      <alignment horizontal="center" vertical="center" wrapText="1"/>
    </xf>
    <xf numFmtId="49" fontId="23" fillId="0" borderId="54" xfId="4" applyNumberFormat="1" applyFont="1" applyBorder="1" applyAlignment="1">
      <alignment horizontal="left" vertical="top" wrapText="1"/>
    </xf>
    <xf numFmtId="4" fontId="7" fillId="0" borderId="53" xfId="1" applyNumberFormat="1" applyFont="1" applyBorder="1" applyAlignment="1">
      <alignment horizontal="center" vertical="center"/>
    </xf>
    <xf numFmtId="4" fontId="7" fillId="0" borderId="0" xfId="2" applyNumberFormat="1" applyFont="1" applyFill="1" applyBorder="1" applyAlignment="1" applyProtection="1">
      <alignment vertical="center"/>
    </xf>
    <xf numFmtId="0" fontId="31" fillId="4" borderId="32" xfId="1" applyFont="1" applyFill="1" applyBorder="1" applyAlignment="1">
      <alignment vertical="center"/>
    </xf>
    <xf numFmtId="0" fontId="31" fillId="4" borderId="31" xfId="1" applyFont="1" applyFill="1" applyBorder="1" applyAlignment="1">
      <alignment vertical="center"/>
    </xf>
    <xf numFmtId="0" fontId="32" fillId="4" borderId="10" xfId="1" applyFont="1" applyFill="1" applyBorder="1" applyAlignment="1">
      <alignment horizontal="center" vertical="center"/>
    </xf>
    <xf numFmtId="164" fontId="31" fillId="4" borderId="10" xfId="2" applyFont="1" applyFill="1" applyBorder="1" applyAlignment="1" applyProtection="1">
      <alignment vertical="center"/>
    </xf>
    <xf numFmtId="0" fontId="31" fillId="0" borderId="22" xfId="1" applyFont="1" applyBorder="1" applyAlignment="1">
      <alignment vertical="center"/>
    </xf>
    <xf numFmtId="0" fontId="31" fillId="0" borderId="27" xfId="1" applyFont="1" applyBorder="1" applyAlignment="1">
      <alignment vertical="center"/>
    </xf>
    <xf numFmtId="0" fontId="32" fillId="0" borderId="46" xfId="1" applyFont="1" applyBorder="1" applyAlignment="1">
      <alignment horizontal="center" vertical="center"/>
    </xf>
    <xf numFmtId="164" fontId="31" fillId="0" borderId="51" xfId="2" applyFont="1" applyFill="1" applyBorder="1" applyAlignment="1" applyProtection="1">
      <alignment vertical="center"/>
    </xf>
    <xf numFmtId="0" fontId="11" fillId="3" borderId="34" xfId="1" applyFont="1" applyFill="1" applyBorder="1" applyAlignment="1">
      <alignment vertical="center" wrapText="1"/>
    </xf>
    <xf numFmtId="0" fontId="32" fillId="0" borderId="39" xfId="1" applyFont="1" applyBorder="1" applyAlignment="1">
      <alignment horizontal="center" vertical="center"/>
    </xf>
    <xf numFmtId="164" fontId="31" fillId="0" borderId="39" xfId="2" applyFont="1" applyFill="1" applyBorder="1" applyAlignment="1" applyProtection="1">
      <alignment vertical="center"/>
    </xf>
    <xf numFmtId="49" fontId="23" fillId="0" borderId="9" xfId="4" applyNumberFormat="1" applyFont="1" applyBorder="1" applyAlignment="1">
      <alignment horizontal="left" vertical="top" wrapText="1"/>
    </xf>
    <xf numFmtId="0" fontId="32" fillId="0" borderId="50" xfId="1" applyFont="1" applyBorder="1" applyAlignment="1">
      <alignment horizontal="center" vertical="center"/>
    </xf>
    <xf numFmtId="164" fontId="31" fillId="0" borderId="6" xfId="2" applyFont="1" applyFill="1" applyBorder="1" applyAlignment="1" applyProtection="1">
      <alignment vertical="center"/>
    </xf>
    <xf numFmtId="49" fontId="23" fillId="0" borderId="6" xfId="4" applyNumberFormat="1" applyFont="1" applyBorder="1" applyAlignment="1">
      <alignment horizontal="left" vertical="top" wrapText="1"/>
    </xf>
    <xf numFmtId="0" fontId="32" fillId="0" borderId="0" xfId="1" applyFont="1" applyAlignment="1">
      <alignment horizontal="center" vertical="center"/>
    </xf>
    <xf numFmtId="164" fontId="31" fillId="0" borderId="9" xfId="2" applyFont="1" applyFill="1" applyBorder="1" applyAlignment="1" applyProtection="1">
      <alignment vertical="center"/>
    </xf>
    <xf numFmtId="49" fontId="28" fillId="0" borderId="7" xfId="4" applyNumberFormat="1" applyFont="1" applyBorder="1" applyAlignment="1">
      <alignment horizontal="left" vertical="top" wrapText="1"/>
    </xf>
    <xf numFmtId="0" fontId="32" fillId="0" borderId="8" xfId="1" applyFont="1" applyBorder="1" applyAlignment="1">
      <alignment horizontal="center" vertical="center"/>
    </xf>
    <xf numFmtId="164" fontId="31" fillId="0" borderId="7" xfId="2" applyFont="1" applyFill="1" applyBorder="1" applyAlignment="1" applyProtection="1">
      <alignment vertical="center"/>
    </xf>
    <xf numFmtId="49" fontId="28" fillId="0" borderId="6" xfId="4" applyNumberFormat="1" applyFont="1" applyBorder="1" applyAlignment="1">
      <alignment horizontal="left" vertical="top" wrapText="1"/>
    </xf>
    <xf numFmtId="0" fontId="32" fillId="0" borderId="6" xfId="1" applyFont="1" applyBorder="1" applyAlignment="1">
      <alignment horizontal="center" vertical="center"/>
    </xf>
    <xf numFmtId="49" fontId="28" fillId="5" borderId="9" xfId="0" applyNumberFormat="1" applyFont="1" applyFill="1" applyBorder="1" applyAlignment="1">
      <alignment horizontal="left" vertical="center" wrapText="1"/>
    </xf>
    <xf numFmtId="49" fontId="42" fillId="5" borderId="16" xfId="0" applyNumberFormat="1" applyFont="1" applyFill="1" applyBorder="1" applyAlignment="1">
      <alignment horizontal="left" vertical="center" wrapText="1"/>
    </xf>
    <xf numFmtId="49" fontId="23" fillId="5" borderId="16" xfId="0" applyNumberFormat="1" applyFont="1" applyFill="1" applyBorder="1" applyAlignment="1">
      <alignment horizontal="left" vertical="center" wrapText="1"/>
    </xf>
    <xf numFmtId="49" fontId="16" fillId="2" borderId="19" xfId="0" applyNumberFormat="1" applyFont="1" applyFill="1" applyBorder="1" applyAlignment="1">
      <alignment horizontal="right" vertical="top" wrapText="1"/>
    </xf>
    <xf numFmtId="49" fontId="16" fillId="2" borderId="16" xfId="0" applyNumberFormat="1" applyFont="1" applyFill="1" applyBorder="1" applyAlignment="1">
      <alignment horizontal="left" vertical="center" wrapText="1"/>
    </xf>
    <xf numFmtId="0" fontId="16" fillId="2" borderId="9" xfId="1" applyFont="1" applyFill="1" applyBorder="1" applyAlignment="1">
      <alignment horizontal="center"/>
    </xf>
    <xf numFmtId="43" fontId="16" fillId="2" borderId="9" xfId="1" applyNumberFormat="1" applyFont="1" applyFill="1" applyBorder="1"/>
    <xf numFmtId="49" fontId="16" fillId="2" borderId="19" xfId="0" applyNumberFormat="1" applyFont="1" applyFill="1" applyBorder="1" applyAlignment="1">
      <alignment horizontal="center" vertical="center" wrapText="1"/>
    </xf>
    <xf numFmtId="43" fontId="16" fillId="2" borderId="9" xfId="3" applyFont="1" applyFill="1" applyBorder="1" applyAlignment="1" applyProtection="1">
      <alignment horizontal="center" vertical="center" wrapText="1"/>
    </xf>
    <xf numFmtId="4" fontId="16" fillId="2" borderId="9" xfId="3" applyNumberFormat="1" applyFont="1" applyFill="1" applyBorder="1" applyAlignment="1" applyProtection="1">
      <alignment horizontal="center" vertical="center" wrapText="1"/>
    </xf>
    <xf numFmtId="49" fontId="23" fillId="2" borderId="16" xfId="0" applyNumberFormat="1" applyFont="1" applyFill="1" applyBorder="1" applyAlignment="1">
      <alignment horizontal="left" vertical="center" wrapText="1"/>
    </xf>
    <xf numFmtId="49" fontId="16" fillId="0" borderId="24" xfId="0" applyNumberFormat="1" applyFont="1" applyBorder="1" applyAlignment="1">
      <alignment horizontal="right" vertical="top" wrapText="1"/>
    </xf>
    <xf numFmtId="49" fontId="23" fillId="0" borderId="0" xfId="0" applyNumberFormat="1" applyFont="1" applyAlignment="1">
      <alignment horizontal="left" vertical="center" wrapText="1"/>
    </xf>
    <xf numFmtId="4" fontId="16" fillId="0" borderId="26" xfId="3" applyNumberFormat="1" applyFont="1" applyFill="1" applyBorder="1" applyAlignment="1" applyProtection="1">
      <alignment horizontal="center" vertical="center" wrapText="1"/>
    </xf>
    <xf numFmtId="49" fontId="16" fillId="0" borderId="20" xfId="4" applyNumberFormat="1" applyFont="1" applyBorder="1" applyAlignment="1">
      <alignment horizontal="center" vertical="top" wrapText="1"/>
    </xf>
    <xf numFmtId="49" fontId="23" fillId="0" borderId="13" xfId="0" applyNumberFormat="1" applyFont="1" applyBorder="1" applyAlignment="1">
      <alignment horizontal="left" vertical="top" wrapText="1"/>
    </xf>
    <xf numFmtId="43" fontId="16" fillId="0" borderId="14" xfId="3" applyFont="1" applyFill="1" applyBorder="1" applyAlignment="1" applyProtection="1">
      <alignment horizontal="center" vertical="center" wrapText="1"/>
    </xf>
    <xf numFmtId="4" fontId="16" fillId="0" borderId="0" xfId="3" applyNumberFormat="1" applyFont="1" applyFill="1" applyBorder="1" applyAlignment="1" applyProtection="1">
      <alignment horizontal="center" vertical="center" wrapText="1"/>
    </xf>
    <xf numFmtId="49" fontId="28" fillId="0" borderId="8" xfId="0" applyNumberFormat="1" applyFont="1" applyBorder="1" applyAlignment="1">
      <alignment horizontal="left" vertical="top" wrapText="1"/>
    </xf>
    <xf numFmtId="43" fontId="16" fillId="0" borderId="0" xfId="3" applyFont="1" applyFill="1" applyBorder="1" applyAlignment="1" applyProtection="1">
      <alignment horizontal="center" vertical="center" wrapText="1"/>
    </xf>
    <xf numFmtId="4" fontId="16" fillId="0" borderId="8" xfId="3" applyNumberFormat="1" applyFont="1" applyFill="1" applyBorder="1" applyAlignment="1" applyProtection="1">
      <alignment horizontal="center" vertical="center" wrapText="1"/>
    </xf>
    <xf numFmtId="49" fontId="16" fillId="0" borderId="21" xfId="0" applyNumberFormat="1" applyFont="1" applyBorder="1" applyAlignment="1">
      <alignment horizontal="right" vertical="top" wrapText="1"/>
    </xf>
    <xf numFmtId="49" fontId="28" fillId="0" borderId="14" xfId="0" applyNumberFormat="1" applyFont="1" applyBorder="1" applyAlignment="1">
      <alignment horizontal="left" vertical="top" wrapText="1"/>
    </xf>
    <xf numFmtId="0" fontId="16" fillId="5" borderId="16" xfId="1" applyFont="1" applyFill="1" applyBorder="1" applyAlignment="1">
      <alignment horizontal="center"/>
    </xf>
    <xf numFmtId="43" fontId="16" fillId="5" borderId="16" xfId="1" applyNumberFormat="1" applyFont="1" applyFill="1" applyBorder="1"/>
    <xf numFmtId="4" fontId="16" fillId="5" borderId="16" xfId="3" applyNumberFormat="1" applyFont="1" applyFill="1" applyBorder="1" applyAlignment="1" applyProtection="1">
      <alignment horizontal="center" vertical="center" wrapText="1"/>
    </xf>
    <xf numFmtId="4" fontId="16" fillId="2" borderId="16" xfId="3" applyNumberFormat="1" applyFont="1" applyFill="1" applyBorder="1" applyAlignment="1" applyProtection="1">
      <alignment horizontal="center" vertical="center" wrapText="1"/>
    </xf>
    <xf numFmtId="49" fontId="16" fillId="2" borderId="19" xfId="0" applyNumberFormat="1" applyFont="1" applyFill="1" applyBorder="1" applyAlignment="1">
      <alignment horizontal="center" vertical="top" wrapText="1"/>
    </xf>
    <xf numFmtId="49" fontId="28" fillId="0" borderId="21" xfId="0" applyNumberFormat="1" applyFont="1" applyBorder="1" applyAlignment="1">
      <alignment horizontal="right" vertical="top" wrapText="1"/>
    </xf>
    <xf numFmtId="49" fontId="28" fillId="0" borderId="13" xfId="0" applyNumberFormat="1" applyFont="1" applyBorder="1" applyAlignment="1">
      <alignment horizontal="left" vertical="center" wrapText="1"/>
    </xf>
    <xf numFmtId="43" fontId="28" fillId="0" borderId="16" xfId="3" applyFont="1" applyFill="1" applyBorder="1" applyAlignment="1" applyProtection="1">
      <alignment horizontal="center" vertical="center" wrapText="1"/>
    </xf>
    <xf numFmtId="4" fontId="28" fillId="0" borderId="16" xfId="3" applyNumberFormat="1" applyFont="1" applyFill="1" applyBorder="1" applyAlignment="1" applyProtection="1">
      <alignment horizontal="center" vertical="center" wrapText="1"/>
    </xf>
    <xf numFmtId="49" fontId="28" fillId="0" borderId="13" xfId="0" applyNumberFormat="1" applyFont="1" applyBorder="1" applyAlignment="1">
      <alignment horizontal="left" vertical="top" wrapText="1"/>
    </xf>
    <xf numFmtId="43" fontId="28" fillId="0" borderId="14" xfId="3" applyFont="1" applyFill="1" applyBorder="1" applyAlignment="1" applyProtection="1">
      <alignment horizontal="center" vertical="center" wrapText="1"/>
    </xf>
    <xf numFmtId="4" fontId="28" fillId="0" borderId="14" xfId="3" applyNumberFormat="1" applyFont="1" applyFill="1" applyBorder="1" applyAlignment="1" applyProtection="1">
      <alignment horizontal="center" vertical="center" wrapText="1"/>
    </xf>
    <xf numFmtId="49" fontId="28" fillId="0" borderId="22" xfId="0" applyNumberFormat="1" applyFont="1" applyBorder="1" applyAlignment="1">
      <alignment horizontal="right" vertical="top" wrapText="1"/>
    </xf>
    <xf numFmtId="49" fontId="28" fillId="0" borderId="6" xfId="0" applyNumberFormat="1" applyFont="1" applyBorder="1" applyAlignment="1">
      <alignment horizontal="left" vertical="top" wrapText="1"/>
    </xf>
    <xf numFmtId="43" fontId="28" fillId="0" borderId="6" xfId="3" applyFont="1" applyFill="1" applyBorder="1" applyAlignment="1" applyProtection="1">
      <alignment horizontal="center" vertical="center" wrapText="1"/>
    </xf>
    <xf numFmtId="4" fontId="28" fillId="0" borderId="6" xfId="3" applyNumberFormat="1" applyFont="1" applyFill="1" applyBorder="1" applyAlignment="1" applyProtection="1">
      <alignment horizontal="center" vertical="center" wrapText="1"/>
    </xf>
    <xf numFmtId="49" fontId="23" fillId="5" borderId="9" xfId="0" applyNumberFormat="1" applyFont="1" applyFill="1" applyBorder="1" applyAlignment="1">
      <alignment horizontal="left" vertical="center" wrapText="1"/>
    </xf>
    <xf numFmtId="49" fontId="28" fillId="0" borderId="7" xfId="0" applyNumberFormat="1" applyFont="1" applyBorder="1" applyAlignment="1">
      <alignment horizontal="left" vertical="center" wrapText="1"/>
    </xf>
    <xf numFmtId="43" fontId="28" fillId="0" borderId="7" xfId="3" applyFont="1" applyFill="1" applyBorder="1" applyAlignment="1" applyProtection="1">
      <alignment horizontal="center" vertical="center" wrapText="1"/>
    </xf>
    <xf numFmtId="4" fontId="28" fillId="0" borderId="7" xfId="3" applyNumberFormat="1" applyFont="1" applyFill="1" applyBorder="1" applyAlignment="1" applyProtection="1">
      <alignment horizontal="center" vertical="center" wrapText="1"/>
    </xf>
    <xf numFmtId="49" fontId="23" fillId="0" borderId="7" xfId="0" applyNumberFormat="1" applyFont="1" applyBorder="1" applyAlignment="1">
      <alignment horizontal="left" vertical="top" wrapText="1"/>
    </xf>
    <xf numFmtId="49" fontId="16" fillId="0" borderId="18" xfId="0" applyNumberFormat="1" applyFont="1" applyBorder="1" applyAlignment="1">
      <alignment horizontal="center" vertical="top" wrapText="1"/>
    </xf>
    <xf numFmtId="49" fontId="28" fillId="0" borderId="9" xfId="0" applyNumberFormat="1" applyFont="1" applyBorder="1" applyAlignment="1">
      <alignment horizontal="left" vertical="top" wrapText="1"/>
    </xf>
    <xf numFmtId="4" fontId="17" fillId="0" borderId="9" xfId="1" applyNumberFormat="1" applyFont="1" applyBorder="1" applyAlignment="1">
      <alignment horizontal="center" vertical="center"/>
    </xf>
    <xf numFmtId="4" fontId="20" fillId="0" borderId="9" xfId="2" applyNumberFormat="1" applyFont="1" applyFill="1" applyBorder="1" applyAlignment="1" applyProtection="1">
      <alignment vertical="center" wrapText="1"/>
    </xf>
    <xf numFmtId="49" fontId="35" fillId="5" borderId="18" xfId="0" applyNumberFormat="1" applyFont="1" applyFill="1" applyBorder="1" applyAlignment="1">
      <alignment horizontal="center" vertical="center" wrapText="1"/>
    </xf>
    <xf numFmtId="49" fontId="28" fillId="0" borderId="57" xfId="0" applyNumberFormat="1" applyFont="1" applyBorder="1" applyAlignment="1">
      <alignment horizontal="right" vertical="top" wrapText="1"/>
    </xf>
    <xf numFmtId="49" fontId="28" fillId="0" borderId="54" xfId="0" applyNumberFormat="1" applyFont="1" applyBorder="1" applyAlignment="1">
      <alignment horizontal="left" vertical="center" wrapText="1"/>
    </xf>
    <xf numFmtId="43" fontId="28" fillId="0" borderId="0" xfId="3" applyFont="1" applyFill="1" applyBorder="1" applyAlignment="1" applyProtection="1">
      <alignment horizontal="center" vertical="center" wrapText="1"/>
    </xf>
    <xf numFmtId="4" fontId="28" fillId="0" borderId="0" xfId="3" applyNumberFormat="1" applyFont="1" applyFill="1" applyBorder="1" applyAlignment="1" applyProtection="1">
      <alignment horizontal="center" vertical="center" wrapText="1"/>
    </xf>
    <xf numFmtId="49" fontId="28" fillId="0" borderId="46" xfId="0" applyNumberFormat="1" applyFont="1" applyBorder="1" applyAlignment="1">
      <alignment horizontal="left" vertical="center" wrapText="1"/>
    </xf>
    <xf numFmtId="4" fontId="28" fillId="0" borderId="33" xfId="3" applyNumberFormat="1" applyFont="1" applyFill="1" applyBorder="1" applyAlignment="1" applyProtection="1">
      <alignment horizontal="center" vertical="center" wrapText="1"/>
    </xf>
    <xf numFmtId="49" fontId="27" fillId="3" borderId="35" xfId="0" applyNumberFormat="1" applyFont="1" applyFill="1" applyBorder="1" applyAlignment="1">
      <alignment horizontal="center" vertical="center" wrapText="1"/>
    </xf>
    <xf numFmtId="49" fontId="27" fillId="0" borderId="22" xfId="0" applyNumberFormat="1" applyFont="1" applyBorder="1" applyAlignment="1">
      <alignment horizontal="center" vertical="center" wrapText="1"/>
    </xf>
    <xf numFmtId="0" fontId="11" fillId="0" borderId="27" xfId="1" applyFont="1" applyBorder="1" applyAlignment="1">
      <alignment horizontal="left" vertical="center" wrapText="1"/>
    </xf>
    <xf numFmtId="0" fontId="11" fillId="0" borderId="61" xfId="1" applyFont="1" applyBorder="1" applyAlignment="1">
      <alignment horizontal="left" vertical="center" wrapText="1"/>
    </xf>
    <xf numFmtId="0" fontId="11" fillId="0" borderId="39" xfId="1" applyFont="1" applyBorder="1" applyAlignment="1">
      <alignment horizontal="left" vertical="center" wrapText="1"/>
    </xf>
    <xf numFmtId="0" fontId="8" fillId="0" borderId="9" xfId="1" applyFont="1" applyBorder="1" applyAlignment="1">
      <alignment horizontal="center" vertical="center" wrapText="1"/>
    </xf>
    <xf numFmtId="164" fontId="12" fillId="0" borderId="9" xfId="2" applyFont="1" applyFill="1" applyBorder="1" applyAlignment="1" applyProtection="1">
      <alignment vertical="center"/>
    </xf>
    <xf numFmtId="49" fontId="42" fillId="5" borderId="9" xfId="0" applyNumberFormat="1" applyFont="1" applyFill="1" applyBorder="1" applyAlignment="1">
      <alignment horizontal="left" vertical="center" wrapText="1"/>
    </xf>
    <xf numFmtId="0" fontId="45" fillId="5" borderId="0" xfId="0" applyFont="1" applyFill="1"/>
    <xf numFmtId="0" fontId="45" fillId="5" borderId="11" xfId="0" applyFont="1" applyFill="1" applyBorder="1"/>
    <xf numFmtId="49" fontId="16" fillId="5" borderId="9" xfId="0" applyNumberFormat="1" applyFont="1" applyFill="1" applyBorder="1" applyAlignment="1">
      <alignment horizontal="left" vertical="center" wrapText="1"/>
    </xf>
    <xf numFmtId="0" fontId="11" fillId="0" borderId="28" xfId="1" applyFont="1" applyBorder="1" applyAlignment="1">
      <alignment horizontal="left" vertical="center" wrapText="1"/>
    </xf>
    <xf numFmtId="0" fontId="12" fillId="0" borderId="6" xfId="1" applyFont="1" applyBorder="1" applyAlignment="1">
      <alignment horizontal="center" vertical="center"/>
    </xf>
    <xf numFmtId="164" fontId="12" fillId="0" borderId="6" xfId="2" applyFont="1" applyFill="1" applyBorder="1" applyAlignment="1" applyProtection="1">
      <alignment vertical="center"/>
    </xf>
    <xf numFmtId="49" fontId="16" fillId="0" borderId="20" xfId="0" applyNumberFormat="1" applyFont="1" applyBorder="1" applyAlignment="1">
      <alignment horizontal="center" vertical="top" wrapText="1"/>
    </xf>
    <xf numFmtId="4" fontId="8" fillId="0" borderId="7" xfId="1" applyNumberFormat="1" applyFont="1" applyBorder="1" applyAlignment="1">
      <alignment horizontal="center" vertical="center" wrapText="1"/>
    </xf>
    <xf numFmtId="4" fontId="20" fillId="0" borderId="7" xfId="2" applyNumberFormat="1" applyFont="1" applyFill="1" applyBorder="1" applyAlignment="1" applyProtection="1">
      <alignment vertical="center" wrapText="1"/>
    </xf>
    <xf numFmtId="49" fontId="16" fillId="0" borderId="22" xfId="0" applyNumberFormat="1" applyFont="1" applyBorder="1" applyAlignment="1">
      <alignment horizontal="center" vertical="top" wrapText="1"/>
    </xf>
    <xf numFmtId="4" fontId="8" fillId="0" borderId="8" xfId="1" applyNumberFormat="1" applyFont="1" applyBorder="1" applyAlignment="1">
      <alignment horizontal="center" vertical="center" wrapText="1"/>
    </xf>
    <xf numFmtId="4" fontId="20" fillId="0" borderId="8" xfId="2" applyNumberFormat="1" applyFont="1" applyFill="1" applyBorder="1" applyAlignment="1" applyProtection="1">
      <alignment vertical="center" wrapText="1"/>
    </xf>
    <xf numFmtId="49" fontId="16" fillId="5" borderId="7" xfId="0" applyNumberFormat="1" applyFont="1" applyFill="1" applyBorder="1" applyAlignment="1">
      <alignment horizontal="left" vertical="center" wrapText="1"/>
    </xf>
    <xf numFmtId="49" fontId="35" fillId="5" borderId="19" xfId="0" applyNumberFormat="1" applyFont="1" applyFill="1" applyBorder="1" applyAlignment="1">
      <alignment horizontal="center" vertical="center" wrapText="1"/>
    </xf>
    <xf numFmtId="49" fontId="35" fillId="5" borderId="22" xfId="0" applyNumberFormat="1" applyFont="1" applyFill="1" applyBorder="1" applyAlignment="1">
      <alignment horizontal="center" vertical="center" wrapText="1"/>
    </xf>
    <xf numFmtId="49" fontId="16" fillId="0" borderId="19" xfId="0" applyNumberFormat="1" applyFont="1" applyBorder="1" applyAlignment="1">
      <alignment horizontal="center" vertical="top" wrapText="1"/>
    </xf>
    <xf numFmtId="49" fontId="16" fillId="0" borderId="44" xfId="0" applyNumberFormat="1" applyFont="1" applyBorder="1" applyAlignment="1">
      <alignment vertical="top" wrapText="1"/>
    </xf>
    <xf numFmtId="49" fontId="58" fillId="0" borderId="9" xfId="0" applyNumberFormat="1" applyFont="1" applyBorder="1" applyAlignment="1">
      <alignment horizontal="left" vertical="top" wrapText="1"/>
    </xf>
    <xf numFmtId="4" fontId="8" fillId="0" borderId="6" xfId="1" applyNumberFormat="1" applyFont="1" applyBorder="1" applyAlignment="1">
      <alignment horizontal="center" vertical="center" wrapText="1"/>
    </xf>
    <xf numFmtId="4" fontId="20" fillId="0" borderId="6" xfId="2" applyNumberFormat="1" applyFont="1" applyFill="1" applyBorder="1" applyAlignment="1" applyProtection="1">
      <alignment vertical="center" wrapText="1"/>
    </xf>
    <xf numFmtId="49" fontId="16" fillId="0" borderId="7" xfId="0" applyNumberFormat="1" applyFont="1" applyBorder="1" applyAlignment="1">
      <alignment horizontal="left" vertical="top" wrapText="1"/>
    </xf>
    <xf numFmtId="4" fontId="17" fillId="0" borderId="7" xfId="1" applyNumberFormat="1" applyFont="1" applyBorder="1" applyAlignment="1">
      <alignment horizontal="center" vertical="center"/>
    </xf>
    <xf numFmtId="49" fontId="16" fillId="0" borderId="44" xfId="0" applyNumberFormat="1" applyFont="1" applyBorder="1" applyAlignment="1">
      <alignment horizontal="center" vertical="top" wrapText="1"/>
    </xf>
    <xf numFmtId="4" fontId="17" fillId="0" borderId="6" xfId="1" applyNumberFormat="1" applyFont="1" applyBorder="1" applyAlignment="1">
      <alignment horizontal="center" vertical="center"/>
    </xf>
    <xf numFmtId="49" fontId="35" fillId="0" borderId="22" xfId="0" applyNumberFormat="1" applyFont="1" applyBorder="1" applyAlignment="1">
      <alignment horizontal="center" vertical="center" wrapText="1"/>
    </xf>
    <xf numFmtId="49" fontId="16" fillId="0" borderId="7" xfId="0" applyNumberFormat="1" applyFont="1" applyBorder="1" applyAlignment="1">
      <alignment horizontal="left" vertical="center" wrapText="1"/>
    </xf>
    <xf numFmtId="4" fontId="16" fillId="0" borderId="13" xfId="3" applyNumberFormat="1" applyFont="1" applyFill="1" applyBorder="1" applyAlignment="1" applyProtection="1">
      <alignment horizontal="center" vertical="center" wrapText="1"/>
    </xf>
    <xf numFmtId="49" fontId="48" fillId="0" borderId="9" xfId="0" applyNumberFormat="1" applyFont="1" applyBorder="1" applyAlignment="1">
      <alignment horizontal="left" vertical="center" wrapText="1"/>
    </xf>
    <xf numFmtId="49" fontId="35" fillId="0" borderId="44" xfId="0" applyNumberFormat="1" applyFont="1" applyBorder="1" applyAlignment="1">
      <alignment horizontal="center" vertical="center" wrapText="1"/>
    </xf>
    <xf numFmtId="49" fontId="28" fillId="0" borderId="44" xfId="0" applyNumberFormat="1" applyFont="1" applyBorder="1" applyAlignment="1">
      <alignment horizontal="center" vertical="top" wrapText="1"/>
    </xf>
    <xf numFmtId="4" fontId="17" fillId="0" borderId="9" xfId="1" applyNumberFormat="1" applyFont="1" applyBorder="1" applyAlignment="1">
      <alignment horizontal="center" vertical="center" wrapText="1"/>
    </xf>
    <xf numFmtId="49" fontId="16" fillId="0" borderId="9" xfId="0" applyNumberFormat="1" applyFont="1" applyBorder="1" applyAlignment="1">
      <alignment horizontal="left" vertical="top" wrapText="1"/>
    </xf>
    <xf numFmtId="49" fontId="28" fillId="0" borderId="18" xfId="0" applyNumberFormat="1" applyFont="1" applyBorder="1" applyAlignment="1">
      <alignment horizontal="center" vertical="top" wrapText="1"/>
    </xf>
    <xf numFmtId="49" fontId="16" fillId="0" borderId="27" xfId="0" applyNumberFormat="1" applyFont="1" applyBorder="1" applyAlignment="1">
      <alignment horizontal="left" vertical="center" wrapText="1"/>
    </xf>
    <xf numFmtId="4" fontId="16" fillId="0" borderId="14" xfId="3" applyNumberFormat="1" applyFont="1" applyFill="1" applyBorder="1" applyAlignment="1" applyProtection="1">
      <alignment horizontal="center" vertical="center" wrapText="1"/>
    </xf>
    <xf numFmtId="49" fontId="27" fillId="0" borderId="60" xfId="0" applyNumberFormat="1" applyFont="1" applyBorder="1" applyAlignment="1">
      <alignment horizontal="center" vertical="center" wrapText="1"/>
    </xf>
    <xf numFmtId="0" fontId="11" fillId="0" borderId="8" xfId="1" applyFont="1" applyBorder="1" applyAlignment="1">
      <alignment horizontal="left" vertical="center" wrapText="1"/>
    </xf>
    <xf numFmtId="0" fontId="12" fillId="0" borderId="14" xfId="1" applyFont="1" applyBorder="1" applyAlignment="1">
      <alignment horizontal="center" vertical="center"/>
    </xf>
    <xf numFmtId="164" fontId="12" fillId="0" borderId="14" xfId="2" applyFont="1" applyFill="1" applyBorder="1" applyAlignment="1" applyProtection="1">
      <alignment vertical="center"/>
    </xf>
    <xf numFmtId="0" fontId="12" fillId="0" borderId="38" xfId="1" applyFont="1" applyBorder="1" applyAlignment="1">
      <alignment horizontal="center" vertical="center"/>
    </xf>
    <xf numFmtId="164" fontId="12" fillId="0" borderId="38" xfId="2" applyFont="1" applyFill="1" applyBorder="1" applyAlignment="1" applyProtection="1">
      <alignment vertical="center"/>
    </xf>
    <xf numFmtId="49" fontId="16" fillId="0" borderId="23" xfId="4" applyNumberFormat="1" applyFont="1" applyBorder="1" applyAlignment="1">
      <alignment horizontal="center" vertical="top" wrapText="1"/>
    </xf>
    <xf numFmtId="0" fontId="12" fillId="0" borderId="8" xfId="1" applyFont="1" applyBorder="1" applyAlignment="1">
      <alignment horizontal="center" vertical="center"/>
    </xf>
    <xf numFmtId="164" fontId="12" fillId="0" borderId="8" xfId="2" applyFont="1" applyFill="1" applyBorder="1" applyAlignment="1" applyProtection="1">
      <alignment vertical="center"/>
    </xf>
    <xf numFmtId="49" fontId="28" fillId="0" borderId="27" xfId="0" applyNumberFormat="1" applyFont="1" applyBorder="1" applyAlignment="1">
      <alignment horizontal="left" vertical="top" wrapText="1"/>
    </xf>
    <xf numFmtId="49" fontId="28" fillId="0" borderId="28" xfId="0" applyNumberFormat="1" applyFont="1" applyBorder="1" applyAlignment="1">
      <alignment horizontal="left" vertical="top" wrapText="1"/>
    </xf>
    <xf numFmtId="49" fontId="28" fillId="0" borderId="50" xfId="0" applyNumberFormat="1" applyFont="1" applyBorder="1" applyAlignment="1">
      <alignment horizontal="left" vertical="top" wrapText="1"/>
    </xf>
    <xf numFmtId="49" fontId="35" fillId="0" borderId="18" xfId="0" applyNumberFormat="1" applyFont="1" applyBorder="1" applyAlignment="1">
      <alignment horizontal="center" vertical="center" wrapText="1"/>
    </xf>
    <xf numFmtId="49" fontId="28" fillId="0" borderId="18" xfId="0" applyNumberFormat="1" applyFont="1" applyBorder="1" applyAlignment="1">
      <alignment horizontal="center" vertical="center" wrapText="1"/>
    </xf>
    <xf numFmtId="43" fontId="28" fillId="0" borderId="9" xfId="3" applyFont="1" applyFill="1" applyBorder="1" applyAlignment="1" applyProtection="1">
      <alignment horizontal="center" vertical="center" wrapText="1"/>
    </xf>
    <xf numFmtId="4" fontId="28" fillId="0" borderId="13" xfId="3" applyNumberFormat="1" applyFont="1" applyFill="1" applyBorder="1" applyAlignment="1" applyProtection="1">
      <alignment horizontal="center" vertical="center" wrapText="1"/>
    </xf>
    <xf numFmtId="49" fontId="28" fillId="0" borderId="22" xfId="0" applyNumberFormat="1" applyFont="1" applyBorder="1" applyAlignment="1">
      <alignment horizontal="center" vertical="top" wrapText="1"/>
    </xf>
    <xf numFmtId="164" fontId="12" fillId="0" borderId="7" xfId="2" applyFont="1" applyFill="1" applyBorder="1" applyAlignment="1" applyProtection="1">
      <alignment vertical="center"/>
    </xf>
    <xf numFmtId="49" fontId="35" fillId="5" borderId="20" xfId="0" applyNumberFormat="1" applyFont="1" applyFill="1" applyBorder="1" applyAlignment="1">
      <alignment horizontal="center" vertical="center" wrapText="1"/>
    </xf>
    <xf numFmtId="49" fontId="35" fillId="5" borderId="24" xfId="0" applyNumberFormat="1" applyFont="1" applyFill="1" applyBorder="1" applyAlignment="1">
      <alignment horizontal="center" vertical="center" wrapText="1"/>
    </xf>
    <xf numFmtId="49" fontId="16" fillId="0" borderId="22" xfId="4" applyNumberFormat="1" applyFont="1" applyBorder="1" applyAlignment="1">
      <alignment horizontal="center" vertical="top" wrapText="1"/>
    </xf>
    <xf numFmtId="49" fontId="35" fillId="0" borderId="19" xfId="0" applyNumberFormat="1" applyFont="1" applyBorder="1" applyAlignment="1">
      <alignment horizontal="center" vertical="center" wrapText="1"/>
    </xf>
    <xf numFmtId="49" fontId="16" fillId="0" borderId="13" xfId="0" applyNumberFormat="1" applyFont="1" applyBorder="1" applyAlignment="1">
      <alignment horizontal="left" vertical="center" wrapText="1"/>
    </xf>
    <xf numFmtId="4" fontId="16" fillId="0" borderId="13" xfId="3" applyNumberFormat="1" applyFont="1" applyFill="1" applyBorder="1" applyAlignment="1" applyProtection="1">
      <alignment horizontal="center" wrapText="1"/>
    </xf>
    <xf numFmtId="43" fontId="28" fillId="0" borderId="13" xfId="3" applyFont="1" applyFill="1" applyBorder="1" applyAlignment="1" applyProtection="1">
      <alignment horizontal="center" vertical="center" wrapText="1"/>
    </xf>
    <xf numFmtId="49" fontId="34" fillId="5" borderId="9" xfId="0" applyNumberFormat="1" applyFont="1" applyFill="1" applyBorder="1" applyAlignment="1">
      <alignment horizontal="left" vertical="center" wrapText="1"/>
    </xf>
    <xf numFmtId="49" fontId="28" fillId="0" borderId="9" xfId="0" applyNumberFormat="1" applyFont="1" applyBorder="1" applyAlignment="1">
      <alignment horizontal="left" vertical="center" wrapText="1"/>
    </xf>
    <xf numFmtId="49" fontId="16" fillId="0" borderId="44" xfId="4" applyNumberFormat="1" applyFont="1" applyBorder="1" applyAlignment="1">
      <alignment horizontal="center" vertical="top" wrapText="1"/>
    </xf>
    <xf numFmtId="43" fontId="28" fillId="0" borderId="15" xfId="3" applyFont="1" applyFill="1" applyBorder="1" applyAlignment="1" applyProtection="1">
      <alignment horizontal="center" vertical="center" wrapText="1"/>
    </xf>
    <xf numFmtId="4" fontId="28" fillId="0" borderId="15" xfId="3" applyNumberFormat="1" applyFont="1" applyFill="1" applyBorder="1" applyAlignment="1" applyProtection="1">
      <alignment horizontal="center" vertical="center" wrapText="1"/>
    </xf>
    <xf numFmtId="49" fontId="28" fillId="0" borderId="18" xfId="0" applyNumberFormat="1" applyFont="1" applyBorder="1" applyAlignment="1">
      <alignment horizontal="right" vertical="top" wrapText="1"/>
    </xf>
    <xf numFmtId="4" fontId="28" fillId="0" borderId="9" xfId="3" applyNumberFormat="1" applyFont="1" applyFill="1" applyBorder="1" applyAlignment="1" applyProtection="1">
      <alignment horizontal="center" vertical="center" wrapText="1"/>
    </xf>
    <xf numFmtId="0" fontId="45" fillId="5" borderId="28" xfId="0" applyFont="1" applyFill="1" applyBorder="1"/>
    <xf numFmtId="49" fontId="28" fillId="5" borderId="19" xfId="0" applyNumberFormat="1" applyFont="1" applyFill="1" applyBorder="1" applyAlignment="1">
      <alignment horizontal="center" vertical="center" wrapText="1"/>
    </xf>
    <xf numFmtId="49" fontId="28" fillId="0" borderId="15" xfId="0" applyNumberFormat="1" applyFont="1" applyBorder="1" applyAlignment="1">
      <alignment horizontal="left" vertical="top" wrapText="1"/>
    </xf>
    <xf numFmtId="0" fontId="45" fillId="5" borderId="9" xfId="0" applyFont="1" applyFill="1" applyBorder="1"/>
    <xf numFmtId="49" fontId="28" fillId="5" borderId="18" xfId="0" applyNumberFormat="1" applyFont="1" applyFill="1" applyBorder="1" applyAlignment="1">
      <alignment horizontal="center" vertical="center" wrapText="1"/>
    </xf>
    <xf numFmtId="43" fontId="16" fillId="5" borderId="9" xfId="3" applyFont="1" applyFill="1" applyBorder="1" applyAlignment="1" applyProtection="1">
      <alignment horizontal="center" wrapText="1"/>
    </xf>
    <xf numFmtId="49" fontId="28" fillId="0" borderId="23" xfId="0" applyNumberFormat="1" applyFont="1" applyBorder="1" applyAlignment="1">
      <alignment horizontal="right" vertical="top" wrapText="1"/>
    </xf>
    <xf numFmtId="0" fontId="31" fillId="4" borderId="62" xfId="1" applyFont="1" applyFill="1" applyBorder="1" applyAlignment="1">
      <alignment vertical="center"/>
    </xf>
    <xf numFmtId="49" fontId="28" fillId="0" borderId="60" xfId="0" applyNumberFormat="1" applyFont="1" applyBorder="1" applyAlignment="1">
      <alignment horizontal="right" vertical="top" wrapText="1"/>
    </xf>
    <xf numFmtId="49" fontId="28" fillId="0" borderId="0" xfId="0" applyNumberFormat="1" applyFont="1" applyAlignment="1">
      <alignment horizontal="left" vertical="center" wrapText="1"/>
    </xf>
    <xf numFmtId="43" fontId="28" fillId="0" borderId="33" xfId="3" applyFont="1" applyFill="1" applyBorder="1" applyAlignment="1" applyProtection="1">
      <alignment horizontal="center" vertical="center" wrapText="1"/>
    </xf>
    <xf numFmtId="4" fontId="28" fillId="0" borderId="46" xfId="3" applyNumberFormat="1" applyFont="1" applyFill="1" applyBorder="1" applyAlignment="1" applyProtection="1">
      <alignment horizontal="center" vertical="center" wrapText="1"/>
    </xf>
    <xf numFmtId="49" fontId="28" fillId="0" borderId="59" xfId="0" applyNumberFormat="1" applyFont="1" applyBorder="1" applyAlignment="1">
      <alignment horizontal="right" vertical="top" wrapText="1"/>
    </xf>
    <xf numFmtId="49" fontId="28" fillId="0" borderId="39" xfId="0" applyNumberFormat="1" applyFont="1" applyBorder="1" applyAlignment="1">
      <alignment horizontal="left" vertical="center" wrapText="1"/>
    </xf>
    <xf numFmtId="43" fontId="28" fillId="0" borderId="39" xfId="3" applyFont="1" applyFill="1" applyBorder="1" applyAlignment="1" applyProtection="1">
      <alignment horizontal="center" vertical="center" wrapText="1"/>
    </xf>
    <xf numFmtId="4" fontId="28" fillId="0" borderId="39" xfId="3" applyNumberFormat="1" applyFont="1" applyFill="1" applyBorder="1" applyAlignment="1" applyProtection="1">
      <alignment horizontal="center" vertical="center" wrapText="1"/>
    </xf>
    <xf numFmtId="49" fontId="28" fillId="0" borderId="26" xfId="0" applyNumberFormat="1" applyFont="1" applyBorder="1" applyAlignment="1">
      <alignment horizontal="left" vertical="top" wrapText="1"/>
    </xf>
    <xf numFmtId="49" fontId="16" fillId="5" borderId="18" xfId="4" applyNumberFormat="1" applyFont="1" applyFill="1" applyBorder="1" applyAlignment="1">
      <alignment horizontal="center" vertical="top" wrapText="1"/>
    </xf>
    <xf numFmtId="43" fontId="28" fillId="5" borderId="15" xfId="3" applyFont="1" applyFill="1" applyBorder="1" applyAlignment="1" applyProtection="1">
      <alignment horizontal="center" vertical="center" wrapText="1"/>
    </xf>
    <xf numFmtId="4" fontId="28" fillId="5" borderId="6" xfId="3" applyNumberFormat="1" applyFont="1" applyFill="1" applyBorder="1" applyAlignment="1" applyProtection="1">
      <alignment horizontal="center" vertical="center" wrapText="1"/>
    </xf>
    <xf numFmtId="49" fontId="28" fillId="0" borderId="14" xfId="0" applyNumberFormat="1" applyFont="1" applyBorder="1" applyAlignment="1">
      <alignment horizontal="left" vertical="center" wrapText="1"/>
    </xf>
    <xf numFmtId="49" fontId="16" fillId="0" borderId="21" xfId="4" applyNumberFormat="1" applyFont="1" applyBorder="1" applyAlignment="1">
      <alignment horizontal="center" vertical="top" wrapText="1"/>
    </xf>
    <xf numFmtId="49" fontId="28" fillId="0" borderId="25" xfId="0" applyNumberFormat="1" applyFont="1" applyBorder="1" applyAlignment="1">
      <alignment horizontal="left" vertical="top" wrapText="1"/>
    </xf>
    <xf numFmtId="49" fontId="16" fillId="0" borderId="24" xfId="4" applyNumberFormat="1" applyFont="1" applyBorder="1" applyAlignment="1">
      <alignment horizontal="center" vertical="top" wrapText="1"/>
    </xf>
    <xf numFmtId="49" fontId="16" fillId="0" borderId="68" xfId="0" applyNumberFormat="1" applyFont="1" applyBorder="1" applyAlignment="1">
      <alignment horizontal="right" vertical="top" wrapText="1"/>
    </xf>
    <xf numFmtId="49" fontId="23" fillId="0" borderId="13" xfId="0" applyNumberFormat="1" applyFont="1" applyBorder="1" applyAlignment="1">
      <alignment horizontal="left" vertical="center" wrapText="1"/>
    </xf>
    <xf numFmtId="0" fontId="31" fillId="4" borderId="43" xfId="1" applyFont="1" applyFill="1" applyBorder="1" applyAlignment="1">
      <alignment vertical="center"/>
    </xf>
    <xf numFmtId="0" fontId="32" fillId="4" borderId="42" xfId="1" applyFont="1" applyFill="1" applyBorder="1" applyAlignment="1">
      <alignment horizontal="center" vertical="center"/>
    </xf>
    <xf numFmtId="164" fontId="31" fillId="4" borderId="42" xfId="2" applyFont="1" applyFill="1" applyBorder="1" applyAlignment="1" applyProtection="1">
      <alignment vertical="center"/>
    </xf>
    <xf numFmtId="49" fontId="28" fillId="0" borderId="8" xfId="0" applyNumberFormat="1" applyFont="1" applyBorder="1" applyAlignment="1">
      <alignment horizontal="left" vertical="center" wrapText="1"/>
    </xf>
    <xf numFmtId="49" fontId="27" fillId="0" borderId="59" xfId="0" applyNumberFormat="1" applyFont="1" applyBorder="1" applyAlignment="1">
      <alignment horizontal="center" vertical="center" wrapText="1"/>
    </xf>
    <xf numFmtId="49" fontId="28" fillId="0" borderId="23" xfId="0" applyNumberFormat="1" applyFont="1" applyBorder="1" applyAlignment="1">
      <alignment horizontal="center" vertical="top" wrapText="1"/>
    </xf>
    <xf numFmtId="4" fontId="53" fillId="0" borderId="8" xfId="3" applyNumberFormat="1" applyFont="1" applyFill="1" applyBorder="1" applyAlignment="1" applyProtection="1">
      <alignment horizontal="center" vertical="center" wrapText="1"/>
    </xf>
    <xf numFmtId="49" fontId="16" fillId="5" borderId="18" xfId="0" applyNumberFormat="1" applyFont="1" applyFill="1" applyBorder="1" applyAlignment="1">
      <alignment horizontal="center" vertical="center" wrapText="1"/>
    </xf>
    <xf numFmtId="43" fontId="28" fillId="0" borderId="8" xfId="3" applyFont="1" applyFill="1" applyBorder="1" applyAlignment="1" applyProtection="1">
      <alignment horizontal="center" vertical="center" wrapText="1"/>
    </xf>
    <xf numFmtId="49" fontId="23" fillId="0" borderId="30" xfId="0" applyNumberFormat="1" applyFont="1" applyBorder="1" applyAlignment="1">
      <alignment horizontal="left" vertical="center" wrapText="1"/>
    </xf>
    <xf numFmtId="4" fontId="16" fillId="0" borderId="58" xfId="3" applyNumberFormat="1" applyFont="1" applyFill="1" applyBorder="1" applyAlignment="1" applyProtection="1">
      <alignment horizontal="center" vertical="center" wrapText="1"/>
    </xf>
    <xf numFmtId="0" fontId="31" fillId="4" borderId="17" xfId="1" applyFont="1" applyFill="1" applyBorder="1" applyAlignment="1">
      <alignment vertical="center"/>
    </xf>
    <xf numFmtId="0" fontId="32" fillId="4" borderId="40" xfId="1" applyFont="1" applyFill="1" applyBorder="1" applyAlignment="1">
      <alignment horizontal="center" vertical="center"/>
    </xf>
    <xf numFmtId="4" fontId="31" fillId="4" borderId="42" xfId="2" applyNumberFormat="1" applyFont="1" applyFill="1" applyBorder="1" applyAlignment="1" applyProtection="1">
      <alignment vertical="center"/>
    </xf>
    <xf numFmtId="49" fontId="28" fillId="0" borderId="33" xfId="0" applyNumberFormat="1" applyFont="1" applyBorder="1" applyAlignment="1">
      <alignment horizontal="left" vertical="center" wrapText="1"/>
    </xf>
    <xf numFmtId="43" fontId="28" fillId="0" borderId="46" xfId="3" applyFont="1" applyFill="1" applyBorder="1" applyAlignment="1" applyProtection="1">
      <alignment horizontal="center" vertical="center" wrapText="1"/>
    </xf>
    <xf numFmtId="0" fontId="11" fillId="3" borderId="5" xfId="1" applyFont="1" applyFill="1" applyBorder="1" applyAlignment="1">
      <alignment horizontal="left" vertical="center" wrapText="1"/>
    </xf>
    <xf numFmtId="0" fontId="12" fillId="3" borderId="41" xfId="1" applyFont="1" applyFill="1" applyBorder="1" applyAlignment="1">
      <alignment horizontal="center" vertical="center"/>
    </xf>
    <xf numFmtId="4" fontId="12" fillId="3" borderId="41" xfId="2" applyNumberFormat="1" applyFont="1" applyFill="1" applyBorder="1" applyAlignment="1" applyProtection="1">
      <alignment vertical="center"/>
    </xf>
    <xf numFmtId="49" fontId="28" fillId="0" borderId="36" xfId="0" applyNumberFormat="1" applyFont="1" applyBorder="1" applyAlignment="1">
      <alignment horizontal="left" vertical="center" wrapText="1"/>
    </xf>
    <xf numFmtId="43" fontId="28" fillId="0" borderId="38" xfId="3" applyFont="1" applyFill="1" applyBorder="1" applyAlignment="1" applyProtection="1">
      <alignment horizontal="center" vertical="center" wrapText="1"/>
    </xf>
    <xf numFmtId="4" fontId="28" fillId="0" borderId="38" xfId="3" applyNumberFormat="1" applyFont="1" applyFill="1" applyBorder="1" applyAlignment="1" applyProtection="1">
      <alignment horizontal="center" vertical="center" wrapText="1"/>
    </xf>
    <xf numFmtId="43" fontId="28" fillId="0" borderId="26" xfId="3" applyFont="1" applyFill="1" applyBorder="1" applyAlignment="1" applyProtection="1">
      <alignment horizontal="center" vertical="center" wrapText="1"/>
    </xf>
    <xf numFmtId="49" fontId="28" fillId="5" borderId="22" xfId="0" applyNumberFormat="1" applyFont="1" applyFill="1" applyBorder="1" applyAlignment="1">
      <alignment horizontal="center" vertical="top" wrapText="1"/>
    </xf>
    <xf numFmtId="4" fontId="16" fillId="0" borderId="15" xfId="3" applyNumberFormat="1" applyFont="1" applyFill="1" applyBorder="1" applyAlignment="1" applyProtection="1">
      <alignment horizontal="center" wrapText="1"/>
    </xf>
    <xf numFmtId="4" fontId="16" fillId="0" borderId="15" xfId="3" applyNumberFormat="1" applyFont="1" applyFill="1" applyBorder="1" applyAlignment="1" applyProtection="1">
      <alignment horizontal="center" vertical="center" wrapText="1"/>
    </xf>
    <xf numFmtId="4" fontId="16" fillId="5" borderId="9" xfId="1" applyNumberFormat="1" applyFont="1" applyFill="1" applyBorder="1"/>
    <xf numFmtId="49" fontId="16" fillId="5" borderId="44" xfId="0" applyNumberFormat="1" applyFont="1" applyFill="1" applyBorder="1" applyAlignment="1">
      <alignment horizontal="right" vertical="top" wrapText="1"/>
    </xf>
    <xf numFmtId="43" fontId="16" fillId="5" borderId="16" xfId="3" applyFont="1" applyFill="1" applyBorder="1" applyAlignment="1" applyProtection="1">
      <alignment horizontal="center" vertical="center" wrapText="1"/>
    </xf>
    <xf numFmtId="49" fontId="23" fillId="0" borderId="7" xfId="0" applyNumberFormat="1" applyFont="1" applyBorder="1" applyAlignment="1">
      <alignment horizontal="left" vertical="center" wrapText="1"/>
    </xf>
    <xf numFmtId="43" fontId="16" fillId="0" borderId="15" xfId="3" applyFont="1" applyFill="1" applyBorder="1" applyAlignment="1" applyProtection="1">
      <alignment horizontal="center" vertical="center" wrapText="1"/>
    </xf>
    <xf numFmtId="43" fontId="28" fillId="0" borderId="50" xfId="3" applyFont="1" applyFill="1" applyBorder="1" applyAlignment="1" applyProtection="1">
      <alignment horizontal="center" vertical="center" wrapText="1"/>
    </xf>
    <xf numFmtId="43" fontId="28" fillId="0" borderId="11" xfId="3" applyFont="1" applyFill="1" applyBorder="1" applyAlignment="1" applyProtection="1">
      <alignment horizontal="center" vertical="center" wrapText="1"/>
    </xf>
    <xf numFmtId="4" fontId="45" fillId="5" borderId="11" xfId="0" applyNumberFormat="1" applyFont="1" applyFill="1" applyBorder="1"/>
    <xf numFmtId="49" fontId="23" fillId="0" borderId="15" xfId="0" applyNumberFormat="1" applyFont="1" applyBorder="1" applyAlignment="1">
      <alignment horizontal="left" vertical="center" wrapText="1"/>
    </xf>
    <xf numFmtId="4" fontId="16" fillId="0" borderId="16" xfId="3" applyNumberFormat="1" applyFont="1" applyFill="1" applyBorder="1" applyAlignment="1" applyProtection="1">
      <alignment horizontal="center" vertical="center" wrapText="1"/>
    </xf>
    <xf numFmtId="49" fontId="23" fillId="0" borderId="26" xfId="0" applyNumberFormat="1" applyFont="1" applyBorder="1" applyAlignment="1">
      <alignment horizontal="left" vertical="center" wrapText="1"/>
    </xf>
    <xf numFmtId="4" fontId="16" fillId="0" borderId="11" xfId="3" applyNumberFormat="1" applyFont="1" applyFill="1" applyBorder="1" applyAlignment="1" applyProtection="1">
      <alignment horizontal="center" vertical="center" wrapText="1"/>
    </xf>
    <xf numFmtId="49" fontId="23" fillId="0" borderId="16" xfId="4" applyNumberFormat="1" applyFont="1" applyBorder="1" applyAlignment="1">
      <alignment horizontal="left" vertical="top" wrapText="1"/>
    </xf>
    <xf numFmtId="4" fontId="7" fillId="0" borderId="9" xfId="1" applyNumberFormat="1" applyFont="1" applyBorder="1" applyAlignment="1">
      <alignment horizontal="center" vertical="center"/>
    </xf>
    <xf numFmtId="4" fontId="7" fillId="0" borderId="9" xfId="2" applyNumberFormat="1" applyFont="1" applyFill="1" applyBorder="1" applyAlignment="1" applyProtection="1">
      <alignment vertical="center"/>
    </xf>
    <xf numFmtId="0" fontId="6" fillId="5" borderId="21" xfId="0" applyFont="1" applyFill="1" applyBorder="1"/>
    <xf numFmtId="0" fontId="6" fillId="5" borderId="9" xfId="0" applyFont="1" applyFill="1" applyBorder="1"/>
    <xf numFmtId="0" fontId="6" fillId="5" borderId="0" xfId="0" applyFont="1" applyFill="1"/>
    <xf numFmtId="49" fontId="9" fillId="0" borderId="20" xfId="0" applyNumberFormat="1" applyFont="1" applyBorder="1" applyAlignment="1">
      <alignment horizontal="center" vertical="center" wrapText="1"/>
    </xf>
    <xf numFmtId="49" fontId="23" fillId="0" borderId="29" xfId="4" applyNumberFormat="1" applyFont="1" applyBorder="1" applyAlignment="1">
      <alignment horizontal="left" vertical="top" wrapText="1"/>
    </xf>
    <xf numFmtId="4" fontId="7" fillId="0" borderId="16" xfId="2" applyNumberFormat="1" applyFont="1" applyFill="1" applyBorder="1" applyAlignment="1" applyProtection="1">
      <alignment vertical="center"/>
    </xf>
    <xf numFmtId="0" fontId="47" fillId="0" borderId="19" xfId="0" applyFont="1" applyBorder="1" applyAlignment="1">
      <alignment horizontal="center" vertical="center"/>
    </xf>
    <xf numFmtId="4" fontId="7" fillId="0" borderId="0" xfId="1" applyNumberFormat="1" applyFont="1" applyAlignment="1">
      <alignment horizontal="center" vertical="center"/>
    </xf>
    <xf numFmtId="49" fontId="16" fillId="0" borderId="15" xfId="0" applyNumberFormat="1" applyFont="1" applyBorder="1" applyAlignment="1">
      <alignment horizontal="left" vertical="center" wrapText="1"/>
    </xf>
    <xf numFmtId="43" fontId="16" fillId="0" borderId="14" xfId="3" applyFont="1" applyFill="1" applyBorder="1" applyAlignment="1" applyProtection="1">
      <alignment horizontal="center" wrapText="1"/>
    </xf>
    <xf numFmtId="49" fontId="16" fillId="0" borderId="24" xfId="0" applyNumberFormat="1" applyFont="1" applyBorder="1" applyAlignment="1">
      <alignment horizontal="center" vertical="top" wrapText="1"/>
    </xf>
    <xf numFmtId="49" fontId="28" fillId="0" borderId="16" xfId="0" applyNumberFormat="1" applyFont="1" applyBorder="1" applyAlignment="1">
      <alignment horizontal="left" vertical="top" wrapText="1"/>
    </xf>
    <xf numFmtId="43" fontId="54" fillId="0" borderId="15" xfId="3" applyFont="1" applyFill="1" applyBorder="1" applyAlignment="1" applyProtection="1">
      <alignment horizontal="center" vertical="center" wrapText="1"/>
    </xf>
    <xf numFmtId="49" fontId="19" fillId="5" borderId="19" xfId="0" applyNumberFormat="1" applyFont="1" applyFill="1" applyBorder="1" applyAlignment="1">
      <alignment horizontal="right" vertical="top" wrapText="1"/>
    </xf>
    <xf numFmtId="43" fontId="16" fillId="5" borderId="16" xfId="3" applyFont="1" applyFill="1" applyBorder="1" applyAlignment="1" applyProtection="1">
      <alignment horizontal="left" vertical="center" wrapText="1"/>
    </xf>
    <xf numFmtId="49" fontId="19" fillId="0" borderId="19" xfId="0" applyNumberFormat="1" applyFont="1" applyBorder="1" applyAlignment="1">
      <alignment horizontal="right" vertical="top" wrapText="1"/>
    </xf>
    <xf numFmtId="43" fontId="19" fillId="0" borderId="16" xfId="3" applyFont="1" applyFill="1" applyBorder="1" applyAlignment="1" applyProtection="1">
      <alignment horizontal="left" vertical="center" wrapText="1"/>
    </xf>
    <xf numFmtId="43" fontId="19" fillId="0" borderId="15" xfId="3" applyFont="1" applyFill="1" applyBorder="1" applyAlignment="1" applyProtection="1">
      <alignment horizontal="center" vertical="center" wrapText="1"/>
    </xf>
    <xf numFmtId="4" fontId="52" fillId="0" borderId="15" xfId="3" applyNumberFormat="1" applyFont="1" applyFill="1" applyBorder="1" applyAlignment="1" applyProtection="1">
      <alignment horizontal="center" vertical="center" wrapText="1"/>
    </xf>
    <xf numFmtId="49" fontId="16" fillId="5" borderId="19" xfId="0" applyNumberFormat="1" applyFont="1" applyFill="1" applyBorder="1" applyAlignment="1">
      <alignment horizontal="center" vertical="center" wrapText="1"/>
    </xf>
    <xf numFmtId="43" fontId="16" fillId="5" borderId="9" xfId="3" applyFont="1" applyFill="1" applyBorder="1" applyAlignment="1" applyProtection="1">
      <alignment horizontal="left" vertical="center" wrapText="1"/>
    </xf>
    <xf numFmtId="49" fontId="16" fillId="2" borderId="19" xfId="4" applyNumberFormat="1" applyFont="1" applyFill="1" applyBorder="1" applyAlignment="1">
      <alignment horizontal="center" vertical="top" wrapText="1"/>
    </xf>
    <xf numFmtId="49" fontId="28" fillId="0" borderId="19" xfId="0" applyNumberFormat="1" applyFont="1" applyBorder="1" applyAlignment="1">
      <alignment horizontal="right" vertical="top" wrapText="1"/>
    </xf>
    <xf numFmtId="49" fontId="28" fillId="0" borderId="16" xfId="0" applyNumberFormat="1" applyFont="1" applyBorder="1" applyAlignment="1">
      <alignment horizontal="left" vertical="center" wrapText="1"/>
    </xf>
    <xf numFmtId="49" fontId="28" fillId="0" borderId="24" xfId="0" applyNumberFormat="1" applyFont="1" applyBorder="1" applyAlignment="1">
      <alignment horizontal="center" vertical="top" wrapText="1"/>
    </xf>
    <xf numFmtId="49" fontId="28" fillId="2" borderId="16" xfId="0" applyNumberFormat="1" applyFont="1" applyFill="1" applyBorder="1" applyAlignment="1">
      <alignment horizontal="left" vertical="top" wrapText="1"/>
    </xf>
    <xf numFmtId="43" fontId="54" fillId="2" borderId="16" xfId="3" applyFont="1" applyFill="1" applyBorder="1" applyAlignment="1" applyProtection="1">
      <alignment horizontal="center" vertical="center" wrapText="1"/>
    </xf>
    <xf numFmtId="4" fontId="54" fillId="2" borderId="9" xfId="3" applyNumberFormat="1" applyFont="1" applyFill="1" applyBorder="1" applyAlignment="1" applyProtection="1">
      <alignment horizontal="center" vertical="center" wrapText="1"/>
    </xf>
    <xf numFmtId="49" fontId="25" fillId="0" borderId="18" xfId="4" applyNumberFormat="1" applyFont="1" applyBorder="1" applyAlignment="1">
      <alignment horizontal="center" vertical="top" wrapText="1"/>
    </xf>
    <xf numFmtId="49" fontId="46" fillId="0" borderId="9" xfId="0" applyNumberFormat="1" applyFont="1" applyBorder="1" applyAlignment="1">
      <alignment horizontal="left" vertical="top" wrapText="1"/>
    </xf>
    <xf numFmtId="43" fontId="25" fillId="0" borderId="0" xfId="3" applyFont="1" applyFill="1" applyBorder="1" applyAlignment="1" applyProtection="1">
      <alignment horizontal="center" wrapText="1"/>
    </xf>
    <xf numFmtId="4" fontId="25" fillId="0" borderId="9" xfId="3" applyNumberFormat="1" applyFont="1" applyFill="1" applyBorder="1" applyAlignment="1" applyProtection="1">
      <alignment horizontal="center" vertical="center" wrapText="1"/>
    </xf>
    <xf numFmtId="49" fontId="16" fillId="0" borderId="14" xfId="0" applyNumberFormat="1" applyFont="1" applyBorder="1" applyAlignment="1">
      <alignment horizontal="left" vertical="center" wrapText="1"/>
    </xf>
    <xf numFmtId="49" fontId="28" fillId="0" borderId="44" xfId="0" applyNumberFormat="1" applyFont="1" applyBorder="1" applyAlignment="1">
      <alignment horizontal="right" vertical="top" wrapText="1"/>
    </xf>
    <xf numFmtId="49" fontId="28" fillId="0" borderId="9" xfId="0" quotePrefix="1" applyNumberFormat="1" applyFont="1" applyBorder="1" applyAlignment="1">
      <alignment horizontal="left" vertical="top" wrapText="1"/>
    </xf>
    <xf numFmtId="49" fontId="16" fillId="0" borderId="6" xfId="0" applyNumberFormat="1" applyFont="1" applyBorder="1" applyAlignment="1">
      <alignment horizontal="left" vertical="center" wrapText="1"/>
    </xf>
    <xf numFmtId="49" fontId="16" fillId="5" borderId="24" xfId="0" applyNumberFormat="1" applyFont="1" applyFill="1" applyBorder="1" applyAlignment="1">
      <alignment horizontal="right" vertical="top" wrapText="1"/>
    </xf>
    <xf numFmtId="49" fontId="16" fillId="5" borderId="15" xfId="0" applyNumberFormat="1" applyFont="1" applyFill="1" applyBorder="1" applyAlignment="1">
      <alignment horizontal="left" vertical="center" wrapText="1"/>
    </xf>
    <xf numFmtId="49" fontId="16" fillId="0" borderId="20" xfId="0" applyNumberFormat="1" applyFont="1" applyBorder="1" applyAlignment="1">
      <alignment horizontal="right" vertical="top" wrapText="1"/>
    </xf>
    <xf numFmtId="49" fontId="16" fillId="0" borderId="0" xfId="0" applyNumberFormat="1" applyFont="1" applyAlignment="1">
      <alignment horizontal="left" vertical="center" wrapText="1"/>
    </xf>
    <xf numFmtId="49" fontId="28" fillId="0" borderId="0" xfId="0" applyNumberFormat="1" applyFont="1" applyAlignment="1">
      <alignment horizontal="left" vertical="top" wrapText="1"/>
    </xf>
    <xf numFmtId="43" fontId="16" fillId="0" borderId="8" xfId="3" applyFont="1" applyFill="1" applyBorder="1" applyAlignment="1" applyProtection="1">
      <alignment horizontal="center" wrapText="1"/>
    </xf>
    <xf numFmtId="0" fontId="16" fillId="5" borderId="19" xfId="1" applyFont="1" applyFill="1" applyBorder="1" applyAlignment="1">
      <alignment horizontal="center" vertical="center"/>
    </xf>
    <xf numFmtId="49" fontId="16" fillId="5" borderId="26" xfId="0" applyNumberFormat="1" applyFont="1" applyFill="1" applyBorder="1" applyAlignment="1">
      <alignment horizontal="left" vertical="center" wrapText="1"/>
    </xf>
    <xf numFmtId="4" fontId="28" fillId="5" borderId="16" xfId="3" applyNumberFormat="1" applyFont="1" applyFill="1" applyBorder="1" applyAlignment="1" applyProtection="1">
      <alignment horizontal="center" vertical="center" wrapText="1"/>
    </xf>
    <xf numFmtId="49" fontId="16" fillId="0" borderId="26" xfId="0" applyNumberFormat="1" applyFont="1" applyBorder="1" applyAlignment="1">
      <alignment horizontal="left" vertical="center" wrapText="1"/>
    </xf>
    <xf numFmtId="43" fontId="16" fillId="0" borderId="6" xfId="3" applyFont="1" applyFill="1" applyBorder="1" applyAlignment="1" applyProtection="1">
      <alignment horizontal="center" wrapText="1"/>
    </xf>
    <xf numFmtId="4" fontId="28" fillId="5" borderId="9" xfId="3" applyNumberFormat="1" applyFont="1" applyFill="1" applyBorder="1" applyAlignment="1" applyProtection="1">
      <alignment horizontal="center" vertical="center" wrapText="1"/>
    </xf>
    <xf numFmtId="0" fontId="16" fillId="0" borderId="19" xfId="1" applyFont="1" applyBorder="1" applyAlignment="1">
      <alignment horizontal="center" vertical="center"/>
    </xf>
    <xf numFmtId="43" fontId="16" fillId="0" borderId="26" xfId="3" applyFont="1" applyFill="1" applyBorder="1" applyAlignment="1" applyProtection="1">
      <alignment horizontal="center" vertical="center" wrapText="1"/>
    </xf>
    <xf numFmtId="2" fontId="17" fillId="0" borderId="26" xfId="3" applyNumberFormat="1" applyFont="1" applyFill="1" applyBorder="1" applyAlignment="1" applyProtection="1">
      <alignment horizontal="center" vertical="center" wrapText="1"/>
    </xf>
    <xf numFmtId="0" fontId="31" fillId="4" borderId="19" xfId="1" applyFont="1" applyFill="1" applyBorder="1" applyAlignment="1">
      <alignment vertical="center"/>
    </xf>
    <xf numFmtId="0" fontId="31" fillId="4" borderId="47" xfId="1" applyFont="1" applyFill="1" applyBorder="1" applyAlignment="1">
      <alignment vertical="center"/>
    </xf>
    <xf numFmtId="0" fontId="32" fillId="4" borderId="48" xfId="1" applyFont="1" applyFill="1" applyBorder="1" applyAlignment="1">
      <alignment horizontal="center" vertical="center"/>
    </xf>
    <xf numFmtId="164" fontId="31" fillId="4" borderId="48" xfId="2" applyFont="1" applyFill="1" applyBorder="1" applyAlignment="1" applyProtection="1">
      <alignment vertical="center"/>
    </xf>
    <xf numFmtId="49" fontId="16" fillId="0" borderId="64" xfId="0" applyNumberFormat="1" applyFont="1" applyBorder="1" applyAlignment="1">
      <alignment horizontal="left" vertical="center" wrapText="1"/>
    </xf>
    <xf numFmtId="43" fontId="16" fillId="0" borderId="15" xfId="3" applyFont="1" applyFill="1" applyBorder="1" applyAlignment="1" applyProtection="1">
      <alignment horizontal="center" wrapText="1"/>
    </xf>
    <xf numFmtId="2" fontId="16" fillId="0" borderId="15" xfId="3" applyNumberFormat="1" applyFont="1" applyFill="1" applyBorder="1" applyAlignment="1" applyProtection="1">
      <alignment horizontal="center" vertical="center" wrapText="1"/>
    </xf>
    <xf numFmtId="49" fontId="27" fillId="3" borderId="65" xfId="0" applyNumberFormat="1" applyFont="1" applyFill="1" applyBorder="1" applyAlignment="1">
      <alignment horizontal="center" vertical="center" wrapText="1"/>
    </xf>
    <xf numFmtId="0" fontId="57" fillId="3" borderId="56" xfId="1" applyFont="1" applyFill="1" applyBorder="1" applyAlignment="1">
      <alignment vertical="center" wrapText="1"/>
    </xf>
    <xf numFmtId="49" fontId="48" fillId="0" borderId="6" xfId="0" quotePrefix="1" applyNumberFormat="1" applyFont="1" applyBorder="1" applyAlignment="1">
      <alignment horizontal="left" vertical="center" wrapText="1"/>
    </xf>
    <xf numFmtId="49" fontId="25" fillId="0" borderId="19" xfId="4" applyNumberFormat="1" applyFont="1" applyBorder="1" applyAlignment="1">
      <alignment horizontal="center" vertical="top" wrapText="1"/>
    </xf>
    <xf numFmtId="49" fontId="16" fillId="0" borderId="9" xfId="0" quotePrefix="1" applyNumberFormat="1" applyFont="1" applyBorder="1" applyAlignment="1">
      <alignment horizontal="left" vertical="top" wrapText="1"/>
    </xf>
    <xf numFmtId="43" fontId="16" fillId="0" borderId="16" xfId="3" applyFont="1" applyFill="1" applyBorder="1" applyAlignment="1" applyProtection="1">
      <alignment horizontal="center" wrapText="1"/>
    </xf>
    <xf numFmtId="49" fontId="16" fillId="5" borderId="19" xfId="0" applyNumberFormat="1" applyFont="1" applyFill="1" applyBorder="1" applyAlignment="1">
      <alignment horizontal="center" vertical="top" wrapText="1"/>
    </xf>
    <xf numFmtId="43" fontId="16" fillId="0" borderId="16" xfId="3" applyFont="1" applyFill="1" applyBorder="1" applyAlignment="1" applyProtection="1">
      <alignment horizontal="center" vertical="center" wrapText="1"/>
    </xf>
    <xf numFmtId="4" fontId="28" fillId="0" borderId="26" xfId="3" applyNumberFormat="1" applyFont="1" applyFill="1" applyBorder="1" applyAlignment="1" applyProtection="1">
      <alignment horizontal="center" vertical="center" wrapText="1"/>
    </xf>
    <xf numFmtId="49" fontId="16" fillId="0" borderId="26" xfId="0" applyNumberFormat="1" applyFont="1" applyBorder="1" applyAlignment="1">
      <alignment horizontal="left" vertical="top" wrapText="1"/>
    </xf>
    <xf numFmtId="49" fontId="16" fillId="0" borderId="11" xfId="0" applyNumberFormat="1" applyFont="1" applyBorder="1" applyAlignment="1">
      <alignment horizontal="left" vertical="top" wrapText="1"/>
    </xf>
    <xf numFmtId="49" fontId="16" fillId="5" borderId="11" xfId="0" applyNumberFormat="1" applyFont="1" applyFill="1" applyBorder="1" applyAlignment="1">
      <alignment horizontal="left" vertical="center" wrapText="1"/>
    </xf>
    <xf numFmtId="49" fontId="16" fillId="0" borderId="9" xfId="0" applyNumberFormat="1" applyFont="1" applyBorder="1" applyAlignment="1">
      <alignment horizontal="left" vertical="center" wrapText="1"/>
    </xf>
    <xf numFmtId="4" fontId="55" fillId="0" borderId="16" xfId="3" applyNumberFormat="1" applyFont="1" applyFill="1" applyBorder="1" applyAlignment="1" applyProtection="1">
      <alignment horizontal="center" vertical="center" wrapText="1"/>
    </xf>
    <xf numFmtId="49" fontId="16" fillId="0" borderId="8" xfId="0" applyNumberFormat="1" applyFont="1" applyBorder="1" applyAlignment="1">
      <alignment horizontal="left" vertical="center" wrapText="1"/>
    </xf>
    <xf numFmtId="2" fontId="16" fillId="0" borderId="14" xfId="3" applyNumberFormat="1" applyFont="1" applyFill="1" applyBorder="1" applyAlignment="1" applyProtection="1">
      <alignment horizontal="center" vertical="center" wrapText="1"/>
    </xf>
    <xf numFmtId="0" fontId="31" fillId="4" borderId="9" xfId="1" applyFont="1" applyFill="1" applyBorder="1" applyAlignment="1">
      <alignment vertical="center"/>
    </xf>
    <xf numFmtId="0" fontId="32" fillId="4" borderId="47" xfId="1" applyFont="1" applyFill="1" applyBorder="1" applyAlignment="1">
      <alignment horizontal="center" vertical="center"/>
    </xf>
    <xf numFmtId="164" fontId="31" fillId="4" borderId="49" xfId="2" applyFont="1" applyFill="1" applyBorder="1" applyAlignment="1" applyProtection="1">
      <alignment vertical="center"/>
    </xf>
    <xf numFmtId="49" fontId="16" fillId="0" borderId="67" xfId="0" applyNumberFormat="1" applyFont="1" applyBorder="1" applyAlignment="1">
      <alignment horizontal="right" vertical="top" wrapText="1"/>
    </xf>
    <xf numFmtId="43" fontId="16" fillId="0" borderId="13" xfId="3" applyFont="1" applyFill="1" applyBorder="1" applyAlignment="1" applyProtection="1">
      <alignment horizontal="center" wrapText="1"/>
    </xf>
    <xf numFmtId="2" fontId="16" fillId="0" borderId="13" xfId="3" applyNumberFormat="1" applyFont="1" applyFill="1" applyBorder="1" applyAlignment="1" applyProtection="1">
      <alignment horizontal="center" vertical="center" wrapText="1"/>
    </xf>
    <xf numFmtId="49" fontId="27" fillId="3" borderId="59" xfId="0" applyNumberFormat="1" applyFont="1" applyFill="1" applyBorder="1" applyAlignment="1">
      <alignment horizontal="center" vertical="center" wrapText="1"/>
    </xf>
    <xf numFmtId="49" fontId="48" fillId="0" borderId="9" xfId="0" quotePrefix="1" applyNumberFormat="1" applyFont="1" applyBorder="1" applyAlignment="1">
      <alignment horizontal="left" vertical="center" wrapText="1"/>
    </xf>
    <xf numFmtId="2" fontId="16" fillId="0" borderId="16" xfId="3" applyNumberFormat="1" applyFont="1" applyFill="1" applyBorder="1" applyAlignment="1" applyProtection="1">
      <alignment horizontal="center" vertical="center" wrapText="1"/>
    </xf>
    <xf numFmtId="4" fontId="23" fillId="5" borderId="16" xfId="3" applyNumberFormat="1" applyFont="1" applyFill="1" applyBorder="1" applyAlignment="1" applyProtection="1">
      <alignment horizontal="center" vertical="center" wrapText="1"/>
    </xf>
    <xf numFmtId="4" fontId="55" fillId="0" borderId="16" xfId="3" applyNumberFormat="1" applyFont="1" applyFill="1" applyBorder="1" applyAlignment="1" applyProtection="1">
      <alignment vertical="center" wrapText="1"/>
    </xf>
    <xf numFmtId="43" fontId="16" fillId="0" borderId="7" xfId="3" applyFont="1" applyFill="1" applyBorder="1" applyAlignment="1" applyProtection="1">
      <alignment horizontal="center" vertical="center" wrapText="1"/>
    </xf>
    <xf numFmtId="43" fontId="16" fillId="0" borderId="66" xfId="3" applyFont="1" applyFill="1" applyBorder="1" applyAlignment="1" applyProtection="1">
      <alignment horizontal="center" wrapText="1"/>
    </xf>
    <xf numFmtId="2" fontId="16" fillId="0" borderId="64" xfId="3" applyNumberFormat="1" applyFont="1" applyFill="1" applyBorder="1" applyAlignment="1" applyProtection="1">
      <alignment horizontal="center" vertical="center" wrapText="1"/>
    </xf>
    <xf numFmtId="49" fontId="48" fillId="0" borderId="50" xfId="0" quotePrefix="1" applyNumberFormat="1" applyFont="1" applyBorder="1" applyAlignment="1">
      <alignment horizontal="left" vertical="center" wrapText="1"/>
    </xf>
    <xf numFmtId="4" fontId="55" fillId="0" borderId="9" xfId="3" applyNumberFormat="1" applyFont="1" applyFill="1" applyBorder="1" applyAlignment="1" applyProtection="1">
      <alignment vertical="center" wrapText="1"/>
    </xf>
    <xf numFmtId="4" fontId="28" fillId="5" borderId="9" xfId="3" applyNumberFormat="1" applyFont="1" applyFill="1" applyBorder="1" applyAlignment="1" applyProtection="1">
      <alignment horizontal="center" wrapText="1"/>
    </xf>
    <xf numFmtId="4" fontId="28" fillId="5" borderId="11" xfId="3" applyNumberFormat="1" applyFont="1" applyFill="1" applyBorder="1" applyAlignment="1" applyProtection="1">
      <alignment horizontal="center" wrapText="1"/>
    </xf>
    <xf numFmtId="49" fontId="16" fillId="0" borderId="29" xfId="0" applyNumberFormat="1" applyFont="1" applyBorder="1" applyAlignment="1">
      <alignment horizontal="left" vertical="center" wrapText="1"/>
    </xf>
    <xf numFmtId="49" fontId="16" fillId="5" borderId="9" xfId="0" applyNumberFormat="1" applyFont="1" applyFill="1" applyBorder="1" applyAlignment="1">
      <alignment horizontal="center" vertical="center" wrapText="1"/>
    </xf>
    <xf numFmtId="43" fontId="16" fillId="0" borderId="8" xfId="3" applyFont="1" applyFill="1" applyBorder="1" applyAlignment="1" applyProtection="1">
      <alignment horizontal="center" vertical="center" wrapText="1"/>
    </xf>
    <xf numFmtId="49" fontId="16" fillId="0" borderId="29" xfId="0" applyNumberFormat="1" applyFont="1" applyBorder="1" applyAlignment="1">
      <alignment horizontal="left" vertical="top" wrapText="1"/>
    </xf>
    <xf numFmtId="49" fontId="16" fillId="0" borderId="7" xfId="0" applyNumberFormat="1" applyFont="1" applyBorder="1" applyAlignment="1">
      <alignment horizontal="center" vertical="center" wrapText="1"/>
    </xf>
    <xf numFmtId="49" fontId="28" fillId="0" borderId="29" xfId="0" applyNumberFormat="1" applyFont="1" applyBorder="1" applyAlignment="1">
      <alignment horizontal="left" vertical="top" wrapText="1"/>
    </xf>
    <xf numFmtId="43" fontId="16" fillId="0" borderId="26" xfId="3" applyFont="1" applyFill="1" applyBorder="1" applyAlignment="1" applyProtection="1">
      <alignment horizontal="center" wrapText="1"/>
    </xf>
    <xf numFmtId="43" fontId="16" fillId="5" borderId="26" xfId="3" applyFont="1" applyFill="1" applyBorder="1" applyAlignment="1" applyProtection="1">
      <alignment horizontal="center" vertical="center" wrapText="1"/>
    </xf>
    <xf numFmtId="49" fontId="16" fillId="0" borderId="13" xfId="0" applyNumberFormat="1" applyFont="1" applyBorder="1" applyAlignment="1">
      <alignment horizontal="left" vertical="top" wrapText="1"/>
    </xf>
    <xf numFmtId="43" fontId="16" fillId="0" borderId="29" xfId="3" applyFont="1" applyFill="1" applyBorder="1" applyAlignment="1" applyProtection="1">
      <alignment horizontal="center" vertical="center" wrapText="1"/>
    </xf>
    <xf numFmtId="4" fontId="16" fillId="0" borderId="7" xfId="3" applyNumberFormat="1" applyFont="1" applyFill="1" applyBorder="1" applyAlignment="1" applyProtection="1">
      <alignment horizontal="center" vertical="center" wrapText="1"/>
    </xf>
    <xf numFmtId="4" fontId="16" fillId="0" borderId="6" xfId="3" applyNumberFormat="1" applyFont="1" applyFill="1" applyBorder="1" applyAlignment="1" applyProtection="1">
      <alignment horizontal="center" vertical="center" wrapText="1"/>
    </xf>
    <xf numFmtId="43" fontId="16" fillId="0" borderId="0" xfId="3" applyFont="1" applyFill="1" applyBorder="1" applyAlignment="1" applyProtection="1">
      <alignment horizontal="center" wrapText="1"/>
    </xf>
    <xf numFmtId="0" fontId="57" fillId="3" borderId="56" xfId="1" applyFont="1" applyFill="1" applyBorder="1" applyAlignment="1">
      <alignment horizontal="left" vertical="center" wrapText="1"/>
    </xf>
    <xf numFmtId="0" fontId="12" fillId="3" borderId="0" xfId="1" applyFont="1" applyFill="1" applyAlignment="1">
      <alignment horizontal="center" vertical="center"/>
    </xf>
    <xf numFmtId="164" fontId="12" fillId="3" borderId="0" xfId="2" applyFont="1" applyFill="1" applyBorder="1" applyAlignment="1" applyProtection="1">
      <alignment vertical="center"/>
    </xf>
    <xf numFmtId="49" fontId="28" fillId="0" borderId="6" xfId="0" applyNumberFormat="1" applyFont="1" applyBorder="1" applyAlignment="1">
      <alignment horizontal="left" vertical="center" wrapText="1"/>
    </xf>
    <xf numFmtId="0" fontId="12" fillId="0" borderId="15" xfId="1" applyFont="1" applyBorder="1" applyAlignment="1">
      <alignment horizontal="center" vertical="center"/>
    </xf>
    <xf numFmtId="164" fontId="12" fillId="0" borderId="15" xfId="2" applyFont="1" applyFill="1" applyBorder="1" applyAlignment="1" applyProtection="1">
      <alignment vertical="center"/>
    </xf>
    <xf numFmtId="2" fontId="55" fillId="0" borderId="15" xfId="3" applyNumberFormat="1" applyFont="1" applyFill="1" applyBorder="1" applyAlignment="1" applyProtection="1">
      <alignment horizontal="center" vertical="center" wrapText="1"/>
    </xf>
    <xf numFmtId="4" fontId="12" fillId="0" borderId="15" xfId="2" applyNumberFormat="1" applyFont="1" applyFill="1" applyBorder="1" applyAlignment="1" applyProtection="1">
      <alignment vertical="center"/>
    </xf>
    <xf numFmtId="0" fontId="12" fillId="0" borderId="13" xfId="1" applyFont="1" applyBorder="1" applyAlignment="1">
      <alignment horizontal="center" vertical="center"/>
    </xf>
    <xf numFmtId="4" fontId="12" fillId="0" borderId="14" xfId="2" applyNumberFormat="1" applyFont="1" applyFill="1" applyBorder="1" applyAlignment="1" applyProtection="1">
      <alignment vertical="center"/>
    </xf>
    <xf numFmtId="49" fontId="16" fillId="0" borderId="24" xfId="4" applyNumberFormat="1" applyFont="1" applyBorder="1" applyAlignment="1">
      <alignment horizontal="center" vertical="center" wrapText="1"/>
    </xf>
    <xf numFmtId="43" fontId="25" fillId="0" borderId="16" xfId="3" applyFont="1" applyFill="1" applyBorder="1" applyAlignment="1" applyProtection="1">
      <alignment horizontal="center" vertical="center" wrapText="1"/>
    </xf>
    <xf numFmtId="49" fontId="25" fillId="5" borderId="19" xfId="0" applyNumberFormat="1" applyFont="1" applyFill="1" applyBorder="1" applyAlignment="1">
      <alignment horizontal="right" vertical="top" wrapText="1"/>
    </xf>
    <xf numFmtId="49" fontId="25" fillId="5" borderId="9" xfId="0" applyNumberFormat="1" applyFont="1" applyFill="1" applyBorder="1" applyAlignment="1">
      <alignment horizontal="left" vertical="center" wrapText="1"/>
    </xf>
    <xf numFmtId="43" fontId="25" fillId="5" borderId="16" xfId="3" applyFont="1" applyFill="1" applyBorder="1" applyAlignment="1" applyProtection="1">
      <alignment horizontal="center" vertical="center" wrapText="1"/>
    </xf>
    <xf numFmtId="43" fontId="16" fillId="0" borderId="11" xfId="3" applyFont="1" applyFill="1" applyBorder="1" applyAlignment="1" applyProtection="1">
      <alignment horizontal="center" wrapText="1"/>
    </xf>
    <xf numFmtId="0" fontId="36" fillId="0" borderId="0" xfId="1" applyFont="1" applyAlignment="1">
      <alignment horizontal="center" vertical="center"/>
    </xf>
    <xf numFmtId="0" fontId="36" fillId="0" borderId="95" xfId="1" applyFont="1" applyBorder="1" applyAlignment="1">
      <alignment horizontal="center" vertical="center"/>
    </xf>
    <xf numFmtId="49" fontId="27" fillId="3" borderId="92" xfId="0" applyNumberFormat="1" applyFont="1" applyFill="1" applyBorder="1" applyAlignment="1">
      <alignment horizontal="center" vertical="center" wrapText="1"/>
    </xf>
    <xf numFmtId="0" fontId="57" fillId="3" borderId="93" xfId="1" applyFont="1" applyFill="1" applyBorder="1" applyAlignment="1">
      <alignment vertical="center" wrapText="1"/>
    </xf>
    <xf numFmtId="49" fontId="61" fillId="0" borderId="21" xfId="0" applyNumberFormat="1" applyFont="1" applyBorder="1" applyAlignment="1">
      <alignment horizontal="center" vertical="top"/>
    </xf>
    <xf numFmtId="0" fontId="61" fillId="0" borderId="8" xfId="0" applyFont="1" applyBorder="1" applyAlignment="1">
      <alignment vertical="center" wrapText="1"/>
    </xf>
    <xf numFmtId="0" fontId="62" fillId="0" borderId="8" xfId="0" applyFont="1" applyBorder="1" applyAlignment="1">
      <alignment horizontal="center" vertical="center"/>
    </xf>
    <xf numFmtId="49" fontId="61" fillId="0" borderId="20" xfId="0" applyNumberFormat="1" applyFont="1" applyBorder="1" applyAlignment="1">
      <alignment horizontal="center" vertical="top"/>
    </xf>
    <xf numFmtId="0" fontId="61" fillId="0" borderId="7" xfId="0" applyFont="1" applyBorder="1" applyAlignment="1">
      <alignment vertical="center" wrapText="1"/>
    </xf>
    <xf numFmtId="0" fontId="62" fillId="0" borderId="9" xfId="0" applyFont="1" applyBorder="1" applyAlignment="1">
      <alignment horizontal="center" vertical="center"/>
    </xf>
    <xf numFmtId="0" fontId="62" fillId="0" borderId="7" xfId="0" applyFont="1" applyBorder="1" applyAlignment="1">
      <alignment horizontal="center" vertical="center"/>
    </xf>
    <xf numFmtId="49" fontId="62" fillId="0" borderId="20" xfId="0" applyNumberFormat="1" applyFont="1" applyBorder="1" applyAlignment="1">
      <alignment horizontal="center" vertical="top"/>
    </xf>
    <xf numFmtId="0" fontId="16" fillId="0" borderId="7" xfId="0" applyFont="1" applyBorder="1" applyAlignment="1">
      <alignment vertical="top" wrapText="1"/>
    </xf>
    <xf numFmtId="0" fontId="62" fillId="0" borderId="8" xfId="0" applyFont="1" applyBorder="1" applyAlignment="1">
      <alignment vertical="center"/>
    </xf>
    <xf numFmtId="0" fontId="62" fillId="0" borderId="7" xfId="0" applyFont="1" applyBorder="1" applyAlignment="1">
      <alignment vertical="center"/>
    </xf>
    <xf numFmtId="49" fontId="62" fillId="0" borderId="24" xfId="0" applyNumberFormat="1" applyFont="1" applyBorder="1" applyAlignment="1">
      <alignment horizontal="center" vertical="top"/>
    </xf>
    <xf numFmtId="0" fontId="62" fillId="0" borderId="6" xfId="0" applyFont="1" applyBorder="1" applyAlignment="1">
      <alignment vertical="top" wrapText="1"/>
    </xf>
    <xf numFmtId="0" fontId="62" fillId="0" borderId="6" xfId="0" applyFont="1" applyBorder="1" applyAlignment="1">
      <alignment vertical="center"/>
    </xf>
    <xf numFmtId="0" fontId="61" fillId="0" borderId="8" xfId="0" applyFont="1" applyBorder="1" applyAlignment="1">
      <alignment vertical="top" wrapText="1"/>
    </xf>
    <xf numFmtId="49" fontId="62" fillId="0" borderId="19" xfId="0" applyNumberFormat="1" applyFont="1" applyBorder="1" applyAlignment="1">
      <alignment horizontal="center" vertical="top"/>
    </xf>
    <xf numFmtId="0" fontId="62" fillId="0" borderId="9" xfId="0" applyFont="1" applyBorder="1" applyAlignment="1">
      <alignment vertical="center" wrapText="1"/>
    </xf>
    <xf numFmtId="4" fontId="16" fillId="5" borderId="9" xfId="0" applyNumberFormat="1" applyFont="1" applyFill="1" applyBorder="1" applyAlignment="1">
      <alignment horizontal="center" vertical="center" wrapText="1"/>
    </xf>
    <xf numFmtId="0" fontId="62" fillId="0" borderId="7" xfId="0" applyFont="1" applyBorder="1" applyAlignment="1">
      <alignment vertical="center" wrapText="1"/>
    </xf>
    <xf numFmtId="49" fontId="62" fillId="0" borderId="21" xfId="0" applyNumberFormat="1" applyFont="1" applyBorder="1" applyAlignment="1">
      <alignment horizontal="center" vertical="top"/>
    </xf>
    <xf numFmtId="0" fontId="62" fillId="0" borderId="6" xfId="0" applyFont="1" applyBorder="1" applyAlignment="1">
      <alignment horizontal="center" vertical="center"/>
    </xf>
    <xf numFmtId="0" fontId="61" fillId="0" borderId="8" xfId="0" applyFont="1" applyBorder="1" applyAlignment="1">
      <alignment horizontal="center" vertical="center" wrapText="1"/>
    </xf>
    <xf numFmtId="49" fontId="62" fillId="0" borderId="21" xfId="0" applyNumberFormat="1" applyFont="1" applyBorder="1" applyAlignment="1">
      <alignment horizontal="center" vertical="center"/>
    </xf>
    <xf numFmtId="0" fontId="62" fillId="0" borderId="98" xfId="0" applyFont="1" applyBorder="1" applyAlignment="1">
      <alignment horizontal="center" vertical="center"/>
    </xf>
    <xf numFmtId="0" fontId="61" fillId="0" borderId="7" xfId="0" applyFont="1" applyBorder="1" applyAlignment="1">
      <alignment vertical="top" wrapText="1"/>
    </xf>
    <xf numFmtId="0" fontId="16" fillId="0" borderId="8" xfId="0" applyFont="1" applyBorder="1" applyAlignment="1">
      <alignment vertical="center" wrapText="1"/>
    </xf>
    <xf numFmtId="0" fontId="16" fillId="0" borderId="8" xfId="0" applyFont="1" applyBorder="1" applyAlignment="1">
      <alignment vertical="top" wrapText="1"/>
    </xf>
    <xf numFmtId="0" fontId="16" fillId="0" borderId="9" xfId="0" applyFont="1" applyBorder="1" applyAlignment="1">
      <alignment vertical="top" wrapText="1"/>
    </xf>
    <xf numFmtId="0" fontId="31" fillId="4" borderId="20" xfId="1" applyFont="1" applyFill="1" applyBorder="1" applyAlignment="1">
      <alignment vertical="center"/>
    </xf>
    <xf numFmtId="49" fontId="61" fillId="0" borderId="101" xfId="0" applyNumberFormat="1" applyFont="1" applyBorder="1" applyAlignment="1">
      <alignment horizontal="center" vertical="center"/>
    </xf>
    <xf numFmtId="0" fontId="61" fillId="0" borderId="8" xfId="0" applyFont="1" applyBorder="1" applyAlignment="1">
      <alignment horizontal="left" vertical="center" wrapText="1"/>
    </xf>
    <xf numFmtId="0" fontId="61" fillId="0" borderId="7" xfId="0" applyFont="1" applyBorder="1" applyAlignment="1">
      <alignment horizontal="left" vertical="top" wrapText="1"/>
    </xf>
    <xf numFmtId="0" fontId="61" fillId="0" borderId="7" xfId="0" applyFont="1" applyBorder="1" applyAlignment="1">
      <alignment horizontal="left" vertical="center" wrapText="1"/>
    </xf>
    <xf numFmtId="49" fontId="61" fillId="0" borderId="21" xfId="0" applyNumberFormat="1" applyFont="1" applyBorder="1" applyAlignment="1">
      <alignment horizontal="center" vertical="center"/>
    </xf>
    <xf numFmtId="0" fontId="62" fillId="0" borderId="8" xfId="0" applyFont="1" applyBorder="1" applyAlignment="1">
      <alignment horizontal="left" vertical="top" wrapText="1"/>
    </xf>
    <xf numFmtId="0" fontId="62" fillId="0" borderId="6" xfId="0" applyFont="1" applyBorder="1" applyAlignment="1">
      <alignment horizontal="left" vertical="top" wrapText="1"/>
    </xf>
    <xf numFmtId="0" fontId="62" fillId="0" borderId="8" xfId="0" applyFont="1" applyBorder="1" applyAlignment="1">
      <alignment vertical="top" wrapText="1"/>
    </xf>
    <xf numFmtId="49" fontId="18" fillId="5" borderId="11" xfId="0" applyNumberFormat="1" applyFont="1" applyFill="1" applyBorder="1" applyAlignment="1">
      <alignment horizontal="left" vertical="center" wrapText="1"/>
    </xf>
    <xf numFmtId="49" fontId="62" fillId="0" borderId="20" xfId="0" applyNumberFormat="1" applyFont="1" applyBorder="1" applyAlignment="1">
      <alignment horizontal="center" vertical="center"/>
    </xf>
    <xf numFmtId="0" fontId="62" fillId="0" borderId="6" xfId="0" applyFont="1" applyBorder="1" applyAlignment="1">
      <alignment vertical="center" wrapText="1"/>
    </xf>
    <xf numFmtId="3" fontId="62" fillId="0" borderId="9" xfId="0" applyNumberFormat="1" applyFont="1" applyBorder="1" applyAlignment="1">
      <alignment horizontal="center" vertical="center"/>
    </xf>
    <xf numFmtId="0" fontId="62" fillId="0" borderId="7" xfId="0" applyFont="1" applyBorder="1" applyAlignment="1">
      <alignment vertical="top" wrapText="1"/>
    </xf>
    <xf numFmtId="0" fontId="62" fillId="0" borderId="8" xfId="0" applyFont="1" applyBorder="1" applyAlignment="1">
      <alignment vertical="center" wrapText="1"/>
    </xf>
    <xf numFmtId="49" fontId="27" fillId="3" borderId="100" xfId="0" applyNumberFormat="1" applyFont="1" applyFill="1" applyBorder="1" applyAlignment="1">
      <alignment horizontal="center" vertical="center" wrapText="1"/>
    </xf>
    <xf numFmtId="0" fontId="57" fillId="3" borderId="97" xfId="1" applyFont="1" applyFill="1" applyBorder="1" applyAlignment="1">
      <alignment vertical="center" wrapText="1"/>
    </xf>
    <xf numFmtId="49" fontId="61" fillId="0" borderId="103" xfId="0" applyNumberFormat="1" applyFont="1" applyBorder="1" applyAlignment="1">
      <alignment horizontal="center" vertical="center"/>
    </xf>
    <xf numFmtId="49" fontId="81" fillId="0" borderId="20" xfId="0" applyNumberFormat="1" applyFont="1" applyBorder="1" applyAlignment="1">
      <alignment horizontal="center" vertical="top"/>
    </xf>
    <xf numFmtId="0" fontId="16" fillId="0" borderId="8" xfId="0" applyFont="1" applyBorder="1" applyAlignment="1">
      <alignment horizontal="left" vertical="top" wrapText="1"/>
    </xf>
    <xf numFmtId="49" fontId="61" fillId="0" borderId="22" xfId="0" applyNumberFormat="1" applyFont="1" applyBorder="1" applyAlignment="1">
      <alignment horizontal="center" vertical="center"/>
    </xf>
    <xf numFmtId="0" fontId="62" fillId="0" borderId="14" xfId="0" applyFont="1" applyBorder="1" applyAlignment="1">
      <alignment horizontal="left" vertical="top" wrapText="1"/>
    </xf>
    <xf numFmtId="0" fontId="61" fillId="0" borderId="8" xfId="0" applyFont="1" applyBorder="1" applyAlignment="1">
      <alignment horizontal="left" vertical="top" wrapText="1"/>
    </xf>
    <xf numFmtId="0" fontId="62" fillId="0" borderId="0" xfId="0" applyFont="1" applyAlignment="1">
      <alignment vertical="top" wrapText="1"/>
    </xf>
    <xf numFmtId="0" fontId="17" fillId="0" borderId="8" xfId="0" applyFont="1" applyBorder="1" applyAlignment="1">
      <alignment horizontal="left" vertical="top" wrapText="1"/>
    </xf>
    <xf numFmtId="0" fontId="17" fillId="0" borderId="8" xfId="0" applyFont="1" applyBorder="1" applyAlignment="1">
      <alignment vertical="top" wrapText="1"/>
    </xf>
    <xf numFmtId="49" fontId="16" fillId="5" borderId="9" xfId="0" applyNumberFormat="1" applyFont="1" applyFill="1" applyBorder="1" applyAlignment="1">
      <alignment horizontal="center" vertical="top" wrapText="1"/>
    </xf>
    <xf numFmtId="49" fontId="16" fillId="5" borderId="9" xfId="0" applyNumberFormat="1" applyFont="1" applyFill="1" applyBorder="1" applyAlignment="1">
      <alignment horizontal="left" vertical="top" wrapText="1"/>
    </xf>
    <xf numFmtId="49" fontId="81" fillId="0" borderId="21" xfId="0" applyNumberFormat="1" applyFont="1" applyBorder="1" applyAlignment="1">
      <alignment horizontal="center" vertical="top"/>
    </xf>
    <xf numFmtId="0" fontId="62" fillId="0" borderId="9" xfId="0" applyFont="1" applyBorder="1" applyAlignment="1">
      <alignment vertical="top" wrapText="1"/>
    </xf>
    <xf numFmtId="3" fontId="62" fillId="0" borderId="6" xfId="0" applyNumberFormat="1" applyFont="1" applyBorder="1" applyAlignment="1">
      <alignment horizontal="center" vertical="center"/>
    </xf>
    <xf numFmtId="3" fontId="62" fillId="0" borderId="8" xfId="0" applyNumberFormat="1" applyFont="1" applyBorder="1" applyAlignment="1">
      <alignment horizontal="center" vertical="center"/>
    </xf>
    <xf numFmtId="49" fontId="62" fillId="0" borderId="19" xfId="0" applyNumberFormat="1" applyFont="1" applyBorder="1" applyAlignment="1">
      <alignment horizontal="center" vertical="center"/>
    </xf>
    <xf numFmtId="0" fontId="31" fillId="4" borderId="21" xfId="1" applyFont="1" applyFill="1" applyBorder="1" applyAlignment="1">
      <alignment vertical="center"/>
    </xf>
    <xf numFmtId="49" fontId="61" fillId="0" borderId="104" xfId="0" applyNumberFormat="1" applyFont="1" applyBorder="1" applyAlignment="1">
      <alignment horizontal="center" vertical="center"/>
    </xf>
    <xf numFmtId="0" fontId="17" fillId="0" borderId="6" xfId="0" applyFont="1" applyBorder="1" applyAlignment="1">
      <alignment vertical="center" wrapText="1"/>
    </xf>
    <xf numFmtId="49" fontId="27" fillId="3" borderId="99" xfId="0" applyNumberFormat="1" applyFont="1" applyFill="1" applyBorder="1" applyAlignment="1">
      <alignment horizontal="center" vertical="center" wrapText="1"/>
    </xf>
    <xf numFmtId="0" fontId="57" fillId="3" borderId="105" xfId="1" applyFont="1" applyFill="1" applyBorder="1" applyAlignment="1">
      <alignment vertical="center" wrapText="1"/>
    </xf>
    <xf numFmtId="49" fontId="61" fillId="0" borderId="9" xfId="0" applyNumberFormat="1" applyFont="1" applyBorder="1" applyAlignment="1">
      <alignment horizontal="center" vertical="center"/>
    </xf>
    <xf numFmtId="0" fontId="61" fillId="0" borderId="107" xfId="0" applyFont="1" applyBorder="1" applyAlignment="1">
      <alignment vertical="center" wrapText="1"/>
    </xf>
    <xf numFmtId="0" fontId="62" fillId="0" borderId="107" xfId="0" applyFont="1" applyBorder="1" applyAlignment="1">
      <alignment horizontal="center" vertical="center"/>
    </xf>
    <xf numFmtId="0" fontId="17" fillId="0" borderId="8" xfId="0" applyFont="1" applyBorder="1" applyAlignment="1">
      <alignment vertical="center" wrapText="1"/>
    </xf>
    <xf numFmtId="49" fontId="43" fillId="0" borderId="0" xfId="0" applyNumberFormat="1" applyFont="1" applyAlignment="1">
      <alignment horizontal="center" vertical="top"/>
    </xf>
    <xf numFmtId="0" fontId="43" fillId="0" borderId="0" xfId="0" applyFont="1" applyAlignment="1">
      <alignment vertical="center" wrapText="1"/>
    </xf>
    <xf numFmtId="0" fontId="78" fillId="0" borderId="109" xfId="0" applyFont="1" applyBorder="1" applyAlignment="1">
      <alignment horizontal="right"/>
    </xf>
    <xf numFmtId="0" fontId="43" fillId="0" borderId="111" xfId="0" applyFont="1" applyBorder="1"/>
    <xf numFmtId="49" fontId="61" fillId="0" borderId="15" xfId="0" applyNumberFormat="1" applyFont="1" applyBorder="1" applyAlignment="1">
      <alignment horizontal="center" vertical="center"/>
    </xf>
    <xf numFmtId="0" fontId="61" fillId="0" borderId="0" xfId="0" applyFont="1" applyAlignment="1">
      <alignment vertical="center" wrapText="1"/>
    </xf>
    <xf numFmtId="0" fontId="62" fillId="0" borderId="27" xfId="0" applyFont="1" applyBorder="1" applyAlignment="1">
      <alignment horizontal="center" vertical="center"/>
    </xf>
    <xf numFmtId="0" fontId="31" fillId="0" borderId="0" xfId="1" applyFont="1" applyAlignment="1">
      <alignment vertical="center"/>
    </xf>
    <xf numFmtId="0" fontId="31" fillId="0" borderId="0" xfId="1" applyFont="1" applyAlignment="1">
      <alignment horizontal="left" vertical="center" wrapText="1"/>
    </xf>
    <xf numFmtId="0" fontId="81" fillId="0" borderId="7" xfId="0" applyFont="1" applyBorder="1" applyAlignment="1">
      <alignment vertical="top" wrapText="1"/>
    </xf>
    <xf numFmtId="0" fontId="81" fillId="0" borderId="8" xfId="0" applyFont="1" applyBorder="1" applyAlignment="1">
      <alignment vertical="top" wrapText="1"/>
    </xf>
    <xf numFmtId="0" fontId="84" fillId="0" borderId="8" xfId="0" applyFont="1" applyBorder="1" applyAlignment="1">
      <alignment horizontal="center" vertical="center"/>
    </xf>
    <xf numFmtId="0" fontId="84" fillId="0" borderId="14" xfId="0" applyFont="1" applyBorder="1" applyAlignment="1">
      <alignment horizontal="center" vertical="center"/>
    </xf>
    <xf numFmtId="49" fontId="81" fillId="0" borderId="24" xfId="0" applyNumberFormat="1" applyFont="1" applyBorder="1" applyAlignment="1">
      <alignment horizontal="center" vertical="top"/>
    </xf>
    <xf numFmtId="0" fontId="84" fillId="0" borderId="15" xfId="0" applyFont="1" applyBorder="1" applyAlignment="1">
      <alignment horizontal="center" vertical="center"/>
    </xf>
    <xf numFmtId="4" fontId="16" fillId="5" borderId="8" xfId="0" applyNumberFormat="1" applyFont="1" applyFill="1" applyBorder="1" applyAlignment="1">
      <alignment horizontal="center" vertical="center" wrapText="1"/>
    </xf>
    <xf numFmtId="0" fontId="84" fillId="0" borderId="7" xfId="0" applyFont="1" applyBorder="1" applyAlignment="1">
      <alignment horizontal="center" vertical="center"/>
    </xf>
    <xf numFmtId="0" fontId="81" fillId="0" borderId="14" xfId="0" applyFont="1" applyBorder="1" applyAlignment="1">
      <alignment vertical="top" wrapText="1"/>
    </xf>
    <xf numFmtId="0" fontId="81" fillId="0" borderId="6" xfId="0" applyFont="1" applyBorder="1" applyAlignment="1">
      <alignment vertical="top" wrapText="1"/>
    </xf>
    <xf numFmtId="49" fontId="81" fillId="0" borderId="9" xfId="0" applyNumberFormat="1" applyFont="1" applyBorder="1" applyAlignment="1">
      <alignment horizontal="center" vertical="top"/>
    </xf>
    <xf numFmtId="0" fontId="81" fillId="0" borderId="16" xfId="0" applyFont="1" applyBorder="1" applyAlignment="1">
      <alignment vertical="top" wrapText="1"/>
    </xf>
    <xf numFmtId="0" fontId="84" fillId="0" borderId="9" xfId="0" applyFont="1" applyBorder="1" applyAlignment="1">
      <alignment horizontal="center" vertical="center"/>
    </xf>
    <xf numFmtId="49" fontId="28" fillId="5" borderId="9" xfId="0" applyNumberFormat="1" applyFont="1" applyFill="1" applyBorder="1" applyAlignment="1">
      <alignment horizontal="center" vertical="top" wrapText="1"/>
    </xf>
    <xf numFmtId="49" fontId="81" fillId="0" borderId="6" xfId="0" applyNumberFormat="1" applyFont="1" applyBorder="1" applyAlignment="1">
      <alignment horizontal="center" vertical="top"/>
    </xf>
    <xf numFmtId="4" fontId="81" fillId="0" borderId="15" xfId="0" applyNumberFormat="1" applyFont="1" applyBorder="1" applyAlignment="1">
      <alignment vertical="top" wrapText="1"/>
    </xf>
    <xf numFmtId="4" fontId="84" fillId="0" borderId="6" xfId="0" applyNumberFormat="1" applyFont="1" applyBorder="1" applyAlignment="1">
      <alignment horizontal="center" vertical="center" wrapText="1"/>
    </xf>
    <xf numFmtId="3" fontId="84" fillId="0" borderId="6" xfId="0" applyNumberFormat="1" applyFont="1" applyBorder="1" applyAlignment="1">
      <alignment horizontal="center" vertical="center"/>
    </xf>
    <xf numFmtId="4" fontId="81" fillId="0" borderId="14" xfId="0" applyNumberFormat="1" applyFont="1" applyBorder="1" applyAlignment="1">
      <alignment vertical="top" wrapText="1"/>
    </xf>
    <xf numFmtId="49" fontId="16" fillId="5" borderId="7" xfId="0" applyNumberFormat="1" applyFont="1" applyFill="1" applyBorder="1" applyAlignment="1">
      <alignment horizontal="center" vertical="center" wrapText="1"/>
    </xf>
    <xf numFmtId="0" fontId="84" fillId="0" borderId="7" xfId="0" applyFont="1" applyBorder="1" applyAlignment="1">
      <alignment horizontal="center"/>
    </xf>
    <xf numFmtId="0" fontId="84" fillId="0" borderId="8" xfId="0" applyFont="1" applyBorder="1" applyAlignment="1">
      <alignment horizontal="center"/>
    </xf>
    <xf numFmtId="49" fontId="28" fillId="5" borderId="7" xfId="0" applyNumberFormat="1" applyFont="1" applyFill="1" applyBorder="1" applyAlignment="1">
      <alignment horizontal="left" vertical="center" wrapText="1"/>
    </xf>
    <xf numFmtId="0" fontId="81" fillId="0" borderId="13" xfId="0" applyFont="1" applyBorder="1" applyAlignment="1">
      <alignment vertical="top" wrapText="1"/>
    </xf>
    <xf numFmtId="49" fontId="28" fillId="5" borderId="13" xfId="0" applyNumberFormat="1" applyFont="1" applyFill="1" applyBorder="1" applyAlignment="1">
      <alignment horizontal="left" vertical="center" wrapText="1"/>
    </xf>
    <xf numFmtId="0" fontId="84" fillId="0" borderId="13" xfId="0" applyFont="1" applyBorder="1" applyAlignment="1">
      <alignment horizontal="center" vertical="center"/>
    </xf>
    <xf numFmtId="49" fontId="23" fillId="5" borderId="13" xfId="0" applyNumberFormat="1" applyFont="1" applyFill="1" applyBorder="1" applyAlignment="1">
      <alignment horizontal="left" vertical="center" wrapText="1"/>
    </xf>
    <xf numFmtId="49" fontId="28" fillId="5" borderId="9" xfId="0" applyNumberFormat="1" applyFont="1" applyFill="1" applyBorder="1" applyAlignment="1">
      <alignment horizontal="center" vertical="center" wrapText="1"/>
    </xf>
    <xf numFmtId="4" fontId="16" fillId="5" borderId="7" xfId="0" applyNumberFormat="1" applyFont="1" applyFill="1" applyBorder="1" applyAlignment="1">
      <alignment horizontal="center" vertical="center" wrapText="1"/>
    </xf>
    <xf numFmtId="0" fontId="84" fillId="0" borderId="14" xfId="0" applyFont="1" applyBorder="1" applyAlignment="1">
      <alignment horizontal="center"/>
    </xf>
    <xf numFmtId="0" fontId="81" fillId="0" borderId="9" xfId="0" applyFont="1" applyBorder="1" applyAlignment="1">
      <alignment vertical="top" wrapText="1"/>
    </xf>
    <xf numFmtId="0" fontId="84" fillId="0" borderId="9" xfId="0" applyFont="1" applyBorder="1" applyAlignment="1">
      <alignment horizontal="center"/>
    </xf>
    <xf numFmtId="49" fontId="28" fillId="5" borderId="8" xfId="0" applyNumberFormat="1" applyFont="1" applyFill="1" applyBorder="1" applyAlignment="1">
      <alignment horizontal="left" vertical="center" wrapText="1"/>
    </xf>
    <xf numFmtId="0" fontId="84" fillId="0" borderId="13" xfId="0" applyFont="1" applyBorder="1" applyAlignment="1">
      <alignment horizontal="center" vertical="center" wrapText="1"/>
    </xf>
    <xf numFmtId="0" fontId="84" fillId="0" borderId="16" xfId="0" applyFont="1" applyBorder="1" applyAlignment="1">
      <alignment vertical="center" wrapText="1"/>
    </xf>
    <xf numFmtId="0" fontId="84" fillId="0" borderId="16" xfId="0" applyFont="1" applyBorder="1" applyAlignment="1">
      <alignment vertical="top" wrapText="1"/>
    </xf>
    <xf numFmtId="0" fontId="84" fillId="0" borderId="9" xfId="0" applyFont="1" applyBorder="1" applyAlignment="1">
      <alignment horizontal="center" vertical="center" wrapText="1"/>
    </xf>
    <xf numFmtId="0" fontId="84" fillId="0" borderId="14" xfId="0" applyFont="1" applyBorder="1" applyAlignment="1">
      <alignment horizontal="center" vertical="center" wrapText="1"/>
    </xf>
    <xf numFmtId="49" fontId="16" fillId="5" borderId="8" xfId="0" applyNumberFormat="1" applyFont="1" applyFill="1" applyBorder="1" applyAlignment="1">
      <alignment horizontal="center" vertical="center" wrapText="1"/>
    </xf>
    <xf numFmtId="49" fontId="81" fillId="0" borderId="19" xfId="0" applyNumberFormat="1" applyFont="1" applyBorder="1" applyAlignment="1">
      <alignment horizontal="center" vertical="top"/>
    </xf>
    <xf numFmtId="0" fontId="84" fillId="0" borderId="14" xfId="0" applyFont="1" applyBorder="1" applyAlignment="1">
      <alignment horizontal="center" wrapText="1"/>
    </xf>
    <xf numFmtId="49" fontId="28" fillId="0" borderId="9" xfId="0" applyNumberFormat="1" applyFont="1" applyBorder="1" applyAlignment="1">
      <alignment horizontal="center" vertical="center" wrapText="1"/>
    </xf>
    <xf numFmtId="49" fontId="16" fillId="0" borderId="9" xfId="0" applyNumberFormat="1" applyFont="1" applyBorder="1" applyAlignment="1">
      <alignment horizontal="center" vertical="center" wrapText="1"/>
    </xf>
    <xf numFmtId="4" fontId="16" fillId="0" borderId="9" xfId="0" applyNumberFormat="1" applyFont="1" applyBorder="1" applyAlignment="1">
      <alignment horizontal="center" vertical="center" wrapText="1"/>
    </xf>
    <xf numFmtId="0" fontId="84" fillId="0" borderId="9" xfId="0" applyFont="1" applyBorder="1" applyAlignment="1">
      <alignment vertical="center" wrapText="1"/>
    </xf>
    <xf numFmtId="0" fontId="84" fillId="0" borderId="14" xfId="0" applyFont="1" applyBorder="1" applyAlignment="1">
      <alignment vertical="top" wrapText="1"/>
    </xf>
    <xf numFmtId="49" fontId="16" fillId="0" borderId="6" xfId="0" applyNumberFormat="1" applyFont="1" applyBorder="1" applyAlignment="1">
      <alignment horizontal="center" vertical="center" wrapText="1"/>
    </xf>
    <xf numFmtId="0" fontId="81" fillId="0" borderId="15" xfId="0" applyFont="1" applyBorder="1" applyAlignment="1">
      <alignment vertical="top" wrapText="1"/>
    </xf>
    <xf numFmtId="49" fontId="61" fillId="0" borderId="20" xfId="0" applyNumberFormat="1" applyFont="1" applyBorder="1" applyAlignment="1">
      <alignment vertical="top"/>
    </xf>
    <xf numFmtId="0" fontId="81" fillId="0" borderId="9" xfId="0" applyFont="1" applyBorder="1" applyAlignment="1">
      <alignment vertical="center" wrapText="1"/>
    </xf>
    <xf numFmtId="49" fontId="61" fillId="0" borderId="19" xfId="0" applyNumberFormat="1" applyFont="1" applyBorder="1" applyAlignment="1">
      <alignment vertical="top"/>
    </xf>
    <xf numFmtId="0" fontId="81" fillId="0" borderId="16" xfId="0" applyFont="1" applyBorder="1" applyAlignment="1">
      <alignment vertical="center" wrapText="1"/>
    </xf>
    <xf numFmtId="0" fontId="84" fillId="0" borderId="26" xfId="0" applyFont="1" applyBorder="1" applyAlignment="1">
      <alignment horizontal="center"/>
    </xf>
    <xf numFmtId="49" fontId="46" fillId="5" borderId="19" xfId="0" applyNumberFormat="1" applyFont="1" applyFill="1" applyBorder="1" applyAlignment="1">
      <alignment horizontal="center" vertical="top" wrapText="1"/>
    </xf>
    <xf numFmtId="49" fontId="46" fillId="5" borderId="9" xfId="0" applyNumberFormat="1" applyFont="1" applyFill="1" applyBorder="1" applyAlignment="1">
      <alignment horizontal="left" vertical="center" wrapText="1"/>
    </xf>
    <xf numFmtId="0" fontId="31" fillId="0" borderId="111" xfId="1" applyFont="1" applyBorder="1" applyAlignment="1">
      <alignment horizontal="left" vertical="center" wrapText="1"/>
    </xf>
    <xf numFmtId="49" fontId="27" fillId="0" borderId="118" xfId="0" applyNumberFormat="1" applyFont="1" applyBorder="1" applyAlignment="1">
      <alignment horizontal="center" vertical="center" wrapText="1"/>
    </xf>
    <xf numFmtId="0" fontId="57" fillId="0" borderId="119" xfId="1" applyFont="1" applyBorder="1" applyAlignment="1">
      <alignment horizontal="left" vertical="center" wrapText="1"/>
    </xf>
    <xf numFmtId="0" fontId="57" fillId="0" borderId="118" xfId="1" applyFont="1" applyBorder="1" applyAlignment="1">
      <alignment horizontal="left" vertical="center" wrapText="1"/>
    </xf>
    <xf numFmtId="0" fontId="57" fillId="0" borderId="98" xfId="1" applyFont="1" applyBorder="1" applyAlignment="1">
      <alignment horizontal="left" vertical="center" wrapText="1"/>
    </xf>
    <xf numFmtId="4" fontId="64" fillId="0" borderId="9" xfId="0" applyNumberFormat="1" applyFont="1" applyBorder="1" applyAlignment="1">
      <alignment horizontal="center" vertical="top"/>
    </xf>
    <xf numFmtId="4" fontId="87" fillId="0" borderId="6" xfId="0" applyNumberFormat="1" applyFont="1" applyBorder="1" applyAlignment="1">
      <alignment horizontal="left" vertical="center" wrapText="1"/>
    </xf>
    <xf numFmtId="4" fontId="87" fillId="0" borderId="9" xfId="0" applyNumberFormat="1" applyFont="1" applyBorder="1" applyAlignment="1">
      <alignment horizontal="left" vertical="center" wrapText="1"/>
    </xf>
    <xf numFmtId="4" fontId="64" fillId="0" borderId="98" xfId="0" applyNumberFormat="1" applyFont="1" applyBorder="1" applyAlignment="1">
      <alignment horizontal="center" vertical="top"/>
    </xf>
    <xf numFmtId="4" fontId="81" fillId="0" borderId="9" xfId="0" applyNumberFormat="1" applyFont="1" applyBorder="1" applyAlignment="1">
      <alignment vertical="top" wrapText="1"/>
    </xf>
    <xf numFmtId="4" fontId="84" fillId="0" borderId="9" xfId="0" applyNumberFormat="1" applyFont="1" applyBorder="1" applyAlignment="1">
      <alignment horizontal="center" vertical="center" wrapText="1"/>
    </xf>
    <xf numFmtId="3" fontId="84" fillId="0" borderId="9" xfId="0" applyNumberFormat="1" applyFont="1" applyBorder="1" applyAlignment="1">
      <alignment horizontal="center" vertical="center"/>
    </xf>
    <xf numFmtId="0" fontId="84" fillId="0" borderId="9" xfId="0" applyFont="1" applyBorder="1" applyAlignment="1">
      <alignment vertical="top" wrapText="1"/>
    </xf>
    <xf numFmtId="4" fontId="16" fillId="0" borderId="7" xfId="0" applyNumberFormat="1" applyFont="1" applyBorder="1" applyAlignment="1">
      <alignment horizontal="center" vertical="center" wrapText="1"/>
    </xf>
    <xf numFmtId="49" fontId="81" fillId="0" borderId="16" xfId="0" applyNumberFormat="1" applyFont="1" applyBorder="1" applyAlignment="1">
      <alignment horizontal="center" vertical="top"/>
    </xf>
    <xf numFmtId="0" fontId="84" fillId="0" borderId="11" xfId="0" applyFont="1" applyBorder="1" applyAlignment="1">
      <alignment vertical="top" wrapText="1"/>
    </xf>
    <xf numFmtId="4" fontId="16" fillId="0" borderId="29" xfId="0" applyNumberFormat="1" applyFont="1" applyBorder="1" applyAlignment="1">
      <alignment horizontal="center" vertical="center" wrapText="1"/>
    </xf>
    <xf numFmtId="4" fontId="87" fillId="0" borderId="121" xfId="0" applyNumberFormat="1" applyFont="1" applyBorder="1" applyAlignment="1">
      <alignment horizontal="left" vertical="center"/>
    </xf>
    <xf numFmtId="4" fontId="87" fillId="0" borderId="26" xfId="0" applyNumberFormat="1" applyFont="1" applyBorder="1" applyAlignment="1">
      <alignment horizontal="left" vertical="center"/>
    </xf>
    <xf numFmtId="4" fontId="87" fillId="0" borderId="111" xfId="0" applyNumberFormat="1" applyFont="1" applyBorder="1" applyAlignment="1">
      <alignment horizontal="left" vertical="center"/>
    </xf>
    <xf numFmtId="0" fontId="57" fillId="0" borderId="0" xfId="1" applyFont="1" applyAlignment="1">
      <alignment horizontal="left" vertical="center" wrapText="1"/>
    </xf>
    <xf numFmtId="0" fontId="57" fillId="0" borderId="120" xfId="1" applyFont="1" applyBorder="1" applyAlignment="1">
      <alignment horizontal="left" vertical="center" wrapText="1"/>
    </xf>
    <xf numFmtId="49" fontId="81" fillId="0" borderId="23" xfId="0" applyNumberFormat="1" applyFont="1" applyBorder="1" applyAlignment="1">
      <alignment horizontal="center" vertical="top"/>
    </xf>
    <xf numFmtId="4" fontId="81" fillId="0" borderId="28" xfId="0" applyNumberFormat="1" applyFont="1" applyBorder="1" applyAlignment="1">
      <alignment vertical="top" wrapText="1"/>
    </xf>
    <xf numFmtId="4" fontId="84" fillId="0" borderId="11" xfId="0" applyNumberFormat="1" applyFont="1" applyBorder="1" applyAlignment="1">
      <alignment horizontal="center" vertical="center" wrapText="1"/>
    </xf>
    <xf numFmtId="3" fontId="84" fillId="0" borderId="11" xfId="0" applyNumberFormat="1" applyFont="1" applyBorder="1" applyAlignment="1">
      <alignment horizontal="center" vertical="center"/>
    </xf>
    <xf numFmtId="49" fontId="46" fillId="0" borderId="16" xfId="0" applyNumberFormat="1" applyFont="1" applyBorder="1" applyAlignment="1">
      <alignment horizontal="center" vertical="top" wrapText="1"/>
    </xf>
    <xf numFmtId="49" fontId="25" fillId="0" borderId="9" xfId="0" applyNumberFormat="1" applyFont="1" applyBorder="1" applyAlignment="1">
      <alignment horizontal="left" vertical="center" wrapText="1"/>
    </xf>
    <xf numFmtId="4" fontId="87" fillId="0" borderId="0" xfId="0" applyNumberFormat="1" applyFont="1" applyAlignment="1">
      <alignment horizontal="left" vertical="center"/>
    </xf>
    <xf numFmtId="49" fontId="27" fillId="3" borderId="91" xfId="0" applyNumberFormat="1" applyFont="1" applyFill="1" applyBorder="1" applyAlignment="1">
      <alignment horizontal="center" vertical="center" wrapText="1"/>
    </xf>
    <xf numFmtId="49" fontId="27" fillId="0" borderId="0" xfId="0" applyNumberFormat="1" applyFont="1" applyAlignment="1">
      <alignment horizontal="center" vertical="center" wrapText="1"/>
    </xf>
    <xf numFmtId="0" fontId="47" fillId="0" borderId="9" xfId="4" applyFont="1" applyBorder="1" applyAlignment="1">
      <alignment horizontal="center" vertical="top" wrapText="1"/>
    </xf>
    <xf numFmtId="0" fontId="47" fillId="0" borderId="9" xfId="4" applyFont="1" applyBorder="1" applyAlignment="1">
      <alignment vertical="top" wrapText="1"/>
    </xf>
    <xf numFmtId="0" fontId="47" fillId="0" borderId="9" xfId="4" applyFont="1" applyBorder="1" applyAlignment="1">
      <alignment horizontal="center" vertical="center" wrapText="1"/>
    </xf>
    <xf numFmtId="0" fontId="47" fillId="0" borderId="7" xfId="4" applyFont="1" applyBorder="1" applyAlignment="1">
      <alignment vertical="top" wrapText="1"/>
    </xf>
    <xf numFmtId="4" fontId="28" fillId="0" borderId="7" xfId="0" applyNumberFormat="1" applyFont="1" applyBorder="1" applyAlignment="1">
      <alignment horizontal="center" vertical="center" wrapText="1"/>
    </xf>
    <xf numFmtId="0" fontId="47" fillId="0" borderId="8" xfId="4" applyFont="1" applyBorder="1" applyAlignment="1">
      <alignment vertical="center" wrapText="1"/>
    </xf>
    <xf numFmtId="0" fontId="47" fillId="0" borderId="6" xfId="4" applyFont="1" applyBorder="1" applyAlignment="1">
      <alignment vertical="center" wrapText="1"/>
    </xf>
    <xf numFmtId="0" fontId="47" fillId="0" borderId="9" xfId="4" applyFont="1" applyBorder="1" applyAlignment="1">
      <alignment vertical="center" wrapText="1"/>
    </xf>
    <xf numFmtId="49" fontId="28" fillId="5" borderId="7" xfId="0" applyNumberFormat="1" applyFont="1" applyFill="1" applyBorder="1" applyAlignment="1">
      <alignment horizontal="center" vertical="center" wrapText="1"/>
    </xf>
    <xf numFmtId="4" fontId="28" fillId="5" borderId="7" xfId="0" applyNumberFormat="1" applyFont="1" applyFill="1" applyBorder="1" applyAlignment="1">
      <alignment horizontal="center" vertical="center" wrapText="1"/>
    </xf>
    <xf numFmtId="0" fontId="91" fillId="0" borderId="9" xfId="4" applyFont="1" applyBorder="1" applyAlignment="1">
      <alignment vertical="center" wrapText="1"/>
    </xf>
    <xf numFmtId="0" fontId="92" fillId="0" borderId="9" xfId="4" applyFont="1" applyBorder="1" applyAlignment="1">
      <alignment horizontal="center" vertical="center" wrapText="1"/>
    </xf>
    <xf numFmtId="4" fontId="28" fillId="5" borderId="9" xfId="0" applyNumberFormat="1" applyFont="1" applyFill="1" applyBorder="1" applyAlignment="1">
      <alignment horizontal="center" vertical="center" wrapText="1"/>
    </xf>
    <xf numFmtId="0" fontId="47" fillId="0" borderId="7" xfId="4" applyFont="1" applyBorder="1" applyAlignment="1">
      <alignment vertical="center" wrapText="1"/>
    </xf>
    <xf numFmtId="4" fontId="28" fillId="0" borderId="9" xfId="0" applyNumberFormat="1" applyFont="1" applyBorder="1" applyAlignment="1">
      <alignment horizontal="center" vertical="center" wrapText="1"/>
    </xf>
    <xf numFmtId="49" fontId="81" fillId="0" borderId="19" xfId="0" applyNumberFormat="1" applyFont="1" applyBorder="1" applyAlignment="1">
      <alignment horizontal="center" vertical="center"/>
    </xf>
    <xf numFmtId="43" fontId="46" fillId="5" borderId="16" xfId="3" applyFont="1" applyFill="1" applyBorder="1" applyAlignment="1" applyProtection="1">
      <alignment horizontal="center" vertical="center" wrapText="1"/>
    </xf>
    <xf numFmtId="0" fontId="39" fillId="0" borderId="9" xfId="4" applyFont="1" applyBorder="1" applyAlignment="1">
      <alignment horizontal="center" vertical="center" wrapText="1"/>
    </xf>
    <xf numFmtId="0" fontId="39" fillId="0" borderId="11" xfId="4" applyFont="1" applyBorder="1" applyAlignment="1">
      <alignment vertical="center" wrapText="1"/>
    </xf>
    <xf numFmtId="0" fontId="39" fillId="0" borderId="26" xfId="4" applyFont="1" applyBorder="1" applyAlignment="1">
      <alignment horizontal="center" vertical="center" wrapText="1"/>
    </xf>
    <xf numFmtId="0" fontId="38" fillId="6" borderId="2" xfId="1" applyFont="1" applyFill="1" applyBorder="1" applyAlignment="1">
      <alignment horizontal="center" vertical="center"/>
    </xf>
    <xf numFmtId="0" fontId="38" fillId="6" borderId="2" xfId="1" applyFont="1" applyFill="1" applyBorder="1" applyAlignment="1">
      <alignment horizontal="left" vertical="center" wrapText="1"/>
    </xf>
    <xf numFmtId="0" fontId="38" fillId="6" borderId="3" xfId="1" applyFont="1" applyFill="1" applyBorder="1" applyAlignment="1">
      <alignment horizontal="left" vertical="center" wrapText="1"/>
    </xf>
    <xf numFmtId="4" fontId="39" fillId="6" borderId="112" xfId="0" applyNumberFormat="1" applyFont="1" applyFill="1" applyBorder="1" applyAlignment="1">
      <alignment horizontal="center" vertical="center"/>
    </xf>
    <xf numFmtId="4" fontId="39" fillId="6" borderId="115" xfId="0" applyNumberFormat="1" applyFont="1" applyFill="1" applyBorder="1" applyAlignment="1">
      <alignment horizontal="center" vertical="center"/>
    </xf>
    <xf numFmtId="0" fontId="38" fillId="6" borderId="116" xfId="1" applyFont="1" applyFill="1" applyBorder="1" applyAlignment="1">
      <alignment horizontal="center" vertical="center"/>
    </xf>
    <xf numFmtId="0" fontId="38" fillId="6" borderId="112" xfId="1" applyFont="1" applyFill="1" applyBorder="1" applyAlignment="1">
      <alignment horizontal="center" vertical="center"/>
    </xf>
    <xf numFmtId="0" fontId="38" fillId="0" borderId="113" xfId="1" applyFont="1" applyBorder="1" applyAlignment="1">
      <alignment horizontal="center" vertical="center"/>
    </xf>
    <xf numFmtId="0" fontId="38" fillId="0" borderId="0" xfId="1" applyFont="1" applyAlignment="1">
      <alignment horizontal="left" vertical="center" wrapText="1"/>
    </xf>
    <xf numFmtId="4" fontId="39" fillId="0" borderId="114" xfId="0" applyNumberFormat="1" applyFont="1" applyBorder="1" applyAlignment="1">
      <alignment horizontal="center" vertical="center"/>
    </xf>
    <xf numFmtId="4" fontId="41" fillId="6" borderId="112" xfId="0" applyNumberFormat="1" applyFont="1" applyFill="1" applyBorder="1" applyAlignment="1">
      <alignment horizontal="center" vertical="center"/>
    </xf>
    <xf numFmtId="0" fontId="3" fillId="0" borderId="0" xfId="1" applyFont="1"/>
    <xf numFmtId="0" fontId="3" fillId="0" borderId="0" xfId="1" applyFont="1" applyAlignment="1">
      <alignment horizontal="center"/>
    </xf>
    <xf numFmtId="0" fontId="4" fillId="0" borderId="0" xfId="1" applyFont="1"/>
    <xf numFmtId="2" fontId="7" fillId="0" borderId="72" xfId="1" applyNumberFormat="1" applyFont="1" applyBorder="1" applyAlignment="1">
      <alignment vertical="center"/>
    </xf>
    <xf numFmtId="43" fontId="16" fillId="0" borderId="73" xfId="1" applyNumberFormat="1" applyFont="1" applyBorder="1"/>
    <xf numFmtId="43" fontId="16" fillId="0" borderId="75" xfId="1" applyNumberFormat="1" applyFont="1" applyBorder="1"/>
    <xf numFmtId="43" fontId="16" fillId="0" borderId="72" xfId="1" applyNumberFormat="1" applyFont="1" applyBorder="1"/>
    <xf numFmtId="43" fontId="16" fillId="5" borderId="76" xfId="1" applyNumberFormat="1" applyFont="1" applyFill="1" applyBorder="1"/>
    <xf numFmtId="4" fontId="16" fillId="5" borderId="76" xfId="3" applyNumberFormat="1" applyFont="1" applyFill="1" applyBorder="1" applyAlignment="1" applyProtection="1">
      <alignment horizontal="center" vertical="center" wrapText="1"/>
    </xf>
    <xf numFmtId="4" fontId="16" fillId="0" borderId="76" xfId="3" applyNumberFormat="1" applyFont="1" applyFill="1" applyBorder="1" applyAlignment="1" applyProtection="1">
      <alignment horizontal="center" vertical="center" wrapText="1"/>
    </xf>
    <xf numFmtId="2" fontId="16" fillId="0" borderId="76" xfId="3" applyNumberFormat="1" applyFont="1" applyFill="1" applyBorder="1" applyAlignment="1" applyProtection="1">
      <alignment horizontal="center" vertical="center" wrapText="1"/>
    </xf>
    <xf numFmtId="4" fontId="16" fillId="0" borderId="75" xfId="1" applyNumberFormat="1" applyFont="1" applyBorder="1"/>
    <xf numFmtId="4" fontId="16" fillId="0" borderId="72" xfId="1" applyNumberFormat="1" applyFont="1" applyBorder="1"/>
    <xf numFmtId="4" fontId="16" fillId="5" borderId="76" xfId="1" applyNumberFormat="1" applyFont="1" applyFill="1" applyBorder="1"/>
    <xf numFmtId="4" fontId="16" fillId="0" borderId="76" xfId="1" applyNumberFormat="1" applyFont="1" applyBorder="1"/>
    <xf numFmtId="4" fontId="29" fillId="5" borderId="76" xfId="3" applyNumberFormat="1" applyFont="1" applyFill="1" applyBorder="1" applyAlignment="1" applyProtection="1">
      <alignment horizontal="center" vertical="center" wrapText="1"/>
    </xf>
    <xf numFmtId="4" fontId="7" fillId="0" borderId="77" xfId="1" applyNumberFormat="1" applyFont="1" applyBorder="1" applyAlignment="1">
      <alignment vertical="center"/>
    </xf>
    <xf numFmtId="4" fontId="5" fillId="4" borderId="78" xfId="3" applyNumberFormat="1" applyFont="1" applyFill="1" applyBorder="1" applyAlignment="1" applyProtection="1">
      <alignment horizontal="center" vertical="center" wrapText="1"/>
    </xf>
    <xf numFmtId="4" fontId="5" fillId="0" borderId="77" xfId="3" applyNumberFormat="1" applyFont="1" applyFill="1" applyBorder="1" applyAlignment="1" applyProtection="1">
      <alignment horizontal="center" vertical="center" wrapText="1"/>
    </xf>
    <xf numFmtId="4" fontId="5" fillId="0" borderId="79" xfId="3" applyNumberFormat="1" applyFont="1" applyFill="1" applyBorder="1" applyAlignment="1" applyProtection="1">
      <alignment horizontal="center" vertical="center" wrapText="1"/>
    </xf>
    <xf numFmtId="4" fontId="5" fillId="0" borderId="72" xfId="3" applyNumberFormat="1" applyFont="1" applyFill="1" applyBorder="1" applyAlignment="1" applyProtection="1">
      <alignment horizontal="center" vertical="center" wrapText="1"/>
    </xf>
    <xf numFmtId="4" fontId="5" fillId="0" borderId="73" xfId="3" applyNumberFormat="1" applyFont="1" applyFill="1" applyBorder="1" applyAlignment="1" applyProtection="1">
      <alignment horizontal="center" vertical="center" wrapText="1"/>
    </xf>
    <xf numFmtId="43" fontId="16" fillId="2" borderId="76" xfId="1" applyNumberFormat="1" applyFont="1" applyFill="1" applyBorder="1"/>
    <xf numFmtId="4" fontId="16" fillId="2" borderId="76" xfId="3" applyNumberFormat="1" applyFont="1" applyFill="1" applyBorder="1" applyAlignment="1" applyProtection="1">
      <alignment horizontal="center" vertical="center" wrapText="1"/>
    </xf>
    <xf numFmtId="4" fontId="16" fillId="0" borderId="72" xfId="3" applyNumberFormat="1" applyFont="1" applyFill="1" applyBorder="1" applyAlignment="1" applyProtection="1">
      <alignment horizontal="center" vertical="center" wrapText="1"/>
    </xf>
    <xf numFmtId="4" fontId="16" fillId="0" borderId="77" xfId="3" applyNumberFormat="1" applyFont="1" applyFill="1" applyBorder="1" applyAlignment="1" applyProtection="1">
      <alignment horizontal="center" vertical="center" wrapText="1"/>
    </xf>
    <xf numFmtId="4" fontId="16" fillId="0" borderId="75" xfId="3" applyNumberFormat="1" applyFont="1" applyFill="1" applyBorder="1" applyAlignment="1" applyProtection="1">
      <alignment horizontal="center" vertical="center" wrapText="1"/>
    </xf>
    <xf numFmtId="4" fontId="28" fillId="0" borderId="76" xfId="3" applyNumberFormat="1" applyFont="1" applyFill="1" applyBorder="1" applyAlignment="1" applyProtection="1">
      <alignment horizontal="center" vertical="center" wrapText="1"/>
    </xf>
    <xf numFmtId="4" fontId="28" fillId="0" borderId="77" xfId="3" applyNumberFormat="1" applyFont="1" applyFill="1" applyBorder="1" applyAlignment="1" applyProtection="1">
      <alignment horizontal="center" vertical="center" wrapText="1"/>
    </xf>
    <xf numFmtId="4" fontId="28" fillId="0" borderId="72" xfId="3" applyNumberFormat="1" applyFont="1" applyFill="1" applyBorder="1" applyAlignment="1" applyProtection="1">
      <alignment horizontal="center" vertical="center" wrapText="1"/>
    </xf>
    <xf numFmtId="4" fontId="28" fillId="0" borderId="73" xfId="3" applyNumberFormat="1" applyFont="1" applyFill="1" applyBorder="1" applyAlignment="1" applyProtection="1">
      <alignment horizontal="center" vertical="center" wrapText="1"/>
    </xf>
    <xf numFmtId="4" fontId="17" fillId="0" borderId="76" xfId="1" applyNumberFormat="1" applyFont="1" applyBorder="1" applyAlignment="1">
      <alignment vertical="center"/>
    </xf>
    <xf numFmtId="4" fontId="28" fillId="0" borderId="80" xfId="3" applyNumberFormat="1" applyFont="1" applyFill="1" applyBorder="1" applyAlignment="1" applyProtection="1">
      <alignment horizontal="center" vertical="center" wrapText="1"/>
    </xf>
    <xf numFmtId="4" fontId="5" fillId="4" borderId="81" xfId="3" applyNumberFormat="1" applyFont="1" applyFill="1" applyBorder="1" applyAlignment="1" applyProtection="1">
      <alignment horizontal="center" vertical="center" wrapText="1"/>
    </xf>
    <xf numFmtId="4" fontId="28" fillId="0" borderId="82" xfId="3" applyNumberFormat="1" applyFont="1" applyFill="1" applyBorder="1" applyAlignment="1" applyProtection="1">
      <alignment horizontal="center" vertical="center" wrapText="1"/>
    </xf>
    <xf numFmtId="2" fontId="12" fillId="0" borderId="79" xfId="1" applyNumberFormat="1" applyFont="1" applyBorder="1" applyAlignment="1">
      <alignment vertical="center"/>
    </xf>
    <xf numFmtId="2" fontId="12" fillId="0" borderId="76" xfId="1" applyNumberFormat="1" applyFont="1" applyBorder="1" applyAlignment="1">
      <alignment vertical="center"/>
    </xf>
    <xf numFmtId="0" fontId="45" fillId="5" borderId="76" xfId="0" applyFont="1" applyFill="1" applyBorder="1"/>
    <xf numFmtId="2" fontId="12" fillId="0" borderId="72" xfId="1" applyNumberFormat="1" applyFont="1" applyBorder="1" applyAlignment="1">
      <alignment vertical="center"/>
    </xf>
    <xf numFmtId="4" fontId="17" fillId="0" borderId="73" xfId="1" applyNumberFormat="1" applyFont="1" applyBorder="1" applyAlignment="1">
      <alignment vertical="center"/>
    </xf>
    <xf numFmtId="4" fontId="17" fillId="0" borderId="75" xfId="1" applyNumberFormat="1" applyFont="1" applyBorder="1" applyAlignment="1">
      <alignment vertical="center"/>
    </xf>
    <xf numFmtId="4" fontId="17" fillId="0" borderId="72" xfId="1" applyNumberFormat="1" applyFont="1" applyBorder="1" applyAlignment="1">
      <alignment vertical="center"/>
    </xf>
    <xf numFmtId="4" fontId="16" fillId="0" borderId="73" xfId="3" applyNumberFormat="1" applyFont="1" applyFill="1" applyBorder="1" applyAlignment="1" applyProtection="1">
      <alignment horizontal="center" vertical="center" wrapText="1"/>
    </xf>
    <xf numFmtId="4" fontId="5" fillId="4" borderId="83" xfId="3" applyNumberFormat="1" applyFont="1" applyFill="1" applyBorder="1" applyAlignment="1" applyProtection="1">
      <alignment horizontal="center" vertical="center" wrapText="1"/>
    </xf>
    <xf numFmtId="2" fontId="12" fillId="0" borderId="75" xfId="1" applyNumberFormat="1" applyFont="1" applyBorder="1" applyAlignment="1">
      <alignment vertical="center"/>
    </xf>
    <xf numFmtId="2" fontId="12" fillId="0" borderId="84" xfId="1" applyNumberFormat="1" applyFont="1" applyBorder="1" applyAlignment="1">
      <alignment vertical="center"/>
    </xf>
    <xf numFmtId="4" fontId="28" fillId="0" borderId="85" xfId="3" applyNumberFormat="1" applyFont="1" applyFill="1" applyBorder="1" applyAlignment="1" applyProtection="1">
      <alignment horizontal="center" vertical="center" wrapText="1"/>
    </xf>
    <xf numFmtId="2" fontId="12" fillId="0" borderId="73" xfId="1" applyNumberFormat="1" applyFont="1" applyBorder="1" applyAlignment="1">
      <alignment vertical="center"/>
    </xf>
    <xf numFmtId="4" fontId="16" fillId="0" borderId="85" xfId="3" applyNumberFormat="1" applyFont="1" applyFill="1" applyBorder="1" applyAlignment="1" applyProtection="1">
      <alignment horizontal="center" vertical="center" wrapText="1"/>
    </xf>
    <xf numFmtId="4" fontId="28" fillId="0" borderId="86" xfId="3" applyNumberFormat="1" applyFont="1" applyFill="1" applyBorder="1" applyAlignment="1" applyProtection="1">
      <alignment horizontal="center" vertical="center" wrapText="1"/>
    </xf>
    <xf numFmtId="4" fontId="28" fillId="0" borderId="87" xfId="3" applyNumberFormat="1" applyFont="1" applyFill="1" applyBorder="1" applyAlignment="1" applyProtection="1">
      <alignment horizontal="center" vertical="center" wrapText="1"/>
    </xf>
    <xf numFmtId="4" fontId="16" fillId="5" borderId="76" xfId="1" applyNumberFormat="1" applyFont="1" applyFill="1" applyBorder="1" applyAlignment="1">
      <alignment horizontal="center" vertical="center"/>
    </xf>
    <xf numFmtId="4" fontId="5" fillId="4" borderId="88" xfId="3" applyNumberFormat="1" applyFont="1" applyFill="1" applyBorder="1" applyAlignment="1" applyProtection="1">
      <alignment horizontal="center" vertical="center" wrapText="1"/>
    </xf>
    <xf numFmtId="4" fontId="28" fillId="0" borderId="84" xfId="3" applyNumberFormat="1" applyFont="1" applyFill="1" applyBorder="1" applyAlignment="1" applyProtection="1">
      <alignment horizontal="center" vertical="center" wrapText="1"/>
    </xf>
    <xf numFmtId="4" fontId="28" fillId="5" borderId="76" xfId="3" applyNumberFormat="1" applyFont="1" applyFill="1" applyBorder="1" applyAlignment="1" applyProtection="1">
      <alignment horizontal="center" vertical="center" wrapText="1"/>
    </xf>
    <xf numFmtId="4" fontId="16" fillId="5" borderId="86" xfId="3" applyNumberFormat="1" applyFont="1" applyFill="1" applyBorder="1" applyAlignment="1" applyProtection="1">
      <alignment horizontal="center" vertical="center" wrapText="1"/>
    </xf>
    <xf numFmtId="4" fontId="28" fillId="0" borderId="75" xfId="3" applyNumberFormat="1" applyFont="1" applyFill="1" applyBorder="1" applyAlignment="1" applyProtection="1">
      <alignment horizontal="center" vertical="center" wrapText="1"/>
    </xf>
    <xf numFmtId="4" fontId="17" fillId="0" borderId="87" xfId="1" applyNumberFormat="1" applyFont="1" applyBorder="1" applyAlignment="1">
      <alignment vertical="center"/>
    </xf>
    <xf numFmtId="4" fontId="12" fillId="3" borderId="71" xfId="1" applyNumberFormat="1" applyFont="1" applyFill="1" applyBorder="1" applyAlignment="1">
      <alignment vertical="center"/>
    </xf>
    <xf numFmtId="4" fontId="28" fillId="0" borderId="79" xfId="3" applyNumberFormat="1" applyFont="1" applyFill="1" applyBorder="1" applyAlignment="1" applyProtection="1">
      <alignment horizontal="center" vertical="center" wrapText="1"/>
    </xf>
    <xf numFmtId="4" fontId="16" fillId="0" borderId="87" xfId="3" applyNumberFormat="1" applyFont="1" applyFill="1" applyBorder="1" applyAlignment="1" applyProtection="1">
      <alignment horizontal="center" vertical="center" wrapText="1"/>
    </xf>
    <xf numFmtId="4" fontId="45" fillId="5" borderId="76" xfId="0" applyNumberFormat="1" applyFont="1" applyFill="1" applyBorder="1"/>
    <xf numFmtId="4" fontId="16" fillId="0" borderId="86" xfId="3" applyNumberFormat="1" applyFont="1" applyFill="1" applyBorder="1" applyAlignment="1" applyProtection="1">
      <alignment horizontal="center" vertical="center" wrapText="1"/>
    </xf>
    <xf numFmtId="4" fontId="7" fillId="0" borderId="76" xfId="1" applyNumberFormat="1" applyFont="1" applyBorder="1" applyAlignment="1">
      <alignment vertical="center"/>
    </xf>
    <xf numFmtId="0" fontId="6" fillId="5" borderId="76" xfId="0" applyFont="1" applyFill="1" applyBorder="1"/>
    <xf numFmtId="4" fontId="7" fillId="0" borderId="86" xfId="1" applyNumberFormat="1" applyFont="1" applyBorder="1" applyAlignment="1">
      <alignment vertical="center"/>
    </xf>
    <xf numFmtId="4" fontId="7" fillId="0" borderId="87" xfId="1" applyNumberFormat="1" applyFont="1" applyBorder="1" applyAlignment="1">
      <alignment vertical="center"/>
    </xf>
    <xf numFmtId="4" fontId="19" fillId="0" borderId="72" xfId="3" applyNumberFormat="1" applyFont="1" applyFill="1" applyBorder="1" applyAlignment="1" applyProtection="1">
      <alignment horizontal="center" vertical="center" wrapText="1"/>
    </xf>
    <xf numFmtId="4" fontId="28" fillId="2" borderId="76" xfId="3" applyNumberFormat="1" applyFont="1" applyFill="1" applyBorder="1" applyAlignment="1" applyProtection="1">
      <alignment horizontal="center" vertical="center" wrapText="1"/>
    </xf>
    <xf numFmtId="4" fontId="25" fillId="0" borderId="77" xfId="3" applyNumberFormat="1" applyFont="1" applyFill="1" applyBorder="1" applyAlignment="1" applyProtection="1">
      <alignment horizontal="center" wrapText="1"/>
    </xf>
    <xf numFmtId="4" fontId="16" fillId="0" borderId="76" xfId="3" applyNumberFormat="1" applyFont="1" applyFill="1" applyBorder="1" applyAlignment="1" applyProtection="1">
      <alignment horizontal="center" wrapText="1"/>
    </xf>
    <xf numFmtId="4" fontId="16" fillId="0" borderId="77" xfId="3" applyNumberFormat="1" applyFont="1" applyFill="1" applyBorder="1" applyAlignment="1" applyProtection="1">
      <alignment horizontal="center" wrapText="1"/>
    </xf>
    <xf numFmtId="4" fontId="16" fillId="0" borderId="75" xfId="3" applyNumberFormat="1" applyFont="1" applyFill="1" applyBorder="1" applyAlignment="1" applyProtection="1">
      <alignment horizontal="center" wrapText="1"/>
    </xf>
    <xf numFmtId="4" fontId="16" fillId="0" borderId="72" xfId="3" applyNumberFormat="1" applyFont="1" applyFill="1" applyBorder="1" applyAlignment="1" applyProtection="1">
      <alignment horizontal="center" wrapText="1"/>
    </xf>
    <xf numFmtId="2" fontId="16" fillId="0" borderId="86" xfId="3" applyNumberFormat="1" applyFont="1" applyFill="1" applyBorder="1" applyAlignment="1" applyProtection="1">
      <alignment horizontal="center" vertical="center" wrapText="1"/>
    </xf>
    <xf numFmtId="4" fontId="5" fillId="4" borderId="89" xfId="3" applyNumberFormat="1" applyFont="1" applyFill="1" applyBorder="1" applyAlignment="1" applyProtection="1">
      <alignment horizontal="center" vertical="center" wrapText="1"/>
    </xf>
    <xf numFmtId="0" fontId="57" fillId="3" borderId="90" xfId="1" applyFont="1" applyFill="1" applyBorder="1" applyAlignment="1">
      <alignment vertical="center" wrapText="1"/>
    </xf>
    <xf numFmtId="4" fontId="5" fillId="4" borderId="86" xfId="3" applyNumberFormat="1" applyFont="1" applyFill="1" applyBorder="1" applyAlignment="1" applyProtection="1">
      <alignment horizontal="center" vertical="center" wrapText="1"/>
    </xf>
    <xf numFmtId="4" fontId="16" fillId="0" borderId="73" xfId="3" applyNumberFormat="1" applyFont="1" applyFill="1" applyBorder="1" applyAlignment="1" applyProtection="1">
      <alignment horizontal="center" wrapText="1"/>
    </xf>
    <xf numFmtId="0" fontId="57" fillId="3" borderId="87" xfId="1" applyFont="1" applyFill="1" applyBorder="1" applyAlignment="1">
      <alignment vertical="center" wrapText="1"/>
    </xf>
    <xf numFmtId="4" fontId="16" fillId="0" borderId="86" xfId="3" applyNumberFormat="1" applyFont="1" applyFill="1" applyBorder="1" applyAlignment="1" applyProtection="1">
      <alignment horizontal="center" wrapText="1"/>
    </xf>
    <xf numFmtId="0" fontId="57" fillId="3" borderId="77" xfId="1" applyFont="1" applyFill="1" applyBorder="1" applyAlignment="1">
      <alignment vertical="center" wrapText="1"/>
    </xf>
    <xf numFmtId="4" fontId="16" fillId="5" borderId="76" xfId="3" applyNumberFormat="1" applyFont="1" applyFill="1" applyBorder="1" applyAlignment="1" applyProtection="1">
      <alignment horizontal="center" wrapText="1"/>
    </xf>
    <xf numFmtId="4" fontId="16" fillId="0" borderId="85" xfId="3" applyNumberFormat="1" applyFont="1" applyFill="1" applyBorder="1" applyAlignment="1" applyProtection="1">
      <alignment horizontal="center" wrapText="1"/>
    </xf>
    <xf numFmtId="2" fontId="12" fillId="3" borderId="77" xfId="1" applyNumberFormat="1" applyFont="1" applyFill="1" applyBorder="1" applyAlignment="1">
      <alignment vertical="center"/>
    </xf>
    <xf numFmtId="2" fontId="12" fillId="0" borderId="87" xfId="1" applyNumberFormat="1" applyFont="1" applyBorder="1" applyAlignment="1">
      <alignment vertical="center"/>
    </xf>
    <xf numFmtId="2" fontId="12" fillId="0" borderId="77" xfId="1" applyNumberFormat="1" applyFont="1" applyBorder="1" applyAlignment="1">
      <alignment vertical="center"/>
    </xf>
    <xf numFmtId="4" fontId="12" fillId="0" borderId="87" xfId="1" applyNumberFormat="1" applyFont="1" applyBorder="1" applyAlignment="1">
      <alignment vertical="center"/>
    </xf>
    <xf numFmtId="4" fontId="12" fillId="0" borderId="77" xfId="1" applyNumberFormat="1" applyFont="1" applyBorder="1" applyAlignment="1">
      <alignment vertical="center"/>
    </xf>
    <xf numFmtId="4" fontId="25" fillId="0" borderId="86" xfId="3" applyNumberFormat="1" applyFont="1" applyFill="1" applyBorder="1" applyAlignment="1" applyProtection="1">
      <alignment horizontal="center" vertical="center" wrapText="1"/>
    </xf>
    <xf numFmtId="4" fontId="25" fillId="5" borderId="86" xfId="3" applyNumberFormat="1" applyFont="1" applyFill="1" applyBorder="1" applyAlignment="1" applyProtection="1">
      <alignment horizontal="center" vertical="center" wrapText="1"/>
    </xf>
    <xf numFmtId="4" fontId="5" fillId="4" borderId="76" xfId="3" applyNumberFormat="1" applyFont="1" applyFill="1" applyBorder="1" applyAlignment="1" applyProtection="1">
      <alignment horizontal="center" vertical="center" wrapText="1"/>
    </xf>
    <xf numFmtId="0" fontId="57" fillId="3" borderId="94" xfId="1" applyFont="1" applyFill="1" applyBorder="1" applyAlignment="1">
      <alignment vertical="center" wrapText="1"/>
    </xf>
    <xf numFmtId="2" fontId="62" fillId="0" borderId="96" xfId="0" applyNumberFormat="1" applyFont="1" applyBorder="1" applyAlignment="1">
      <alignment horizontal="center" vertical="center"/>
    </xf>
    <xf numFmtId="2" fontId="62" fillId="0" borderId="75" xfId="0" applyNumberFormat="1" applyFont="1" applyBorder="1" applyAlignment="1">
      <alignment horizontal="center" vertical="center"/>
    </xf>
    <xf numFmtId="4" fontId="62" fillId="0" borderId="73" xfId="0" applyNumberFormat="1" applyFont="1" applyBorder="1" applyAlignment="1">
      <alignment vertical="center"/>
    </xf>
    <xf numFmtId="4" fontId="62" fillId="0" borderId="72" xfId="0" applyNumberFormat="1" applyFont="1" applyBorder="1" applyAlignment="1">
      <alignment vertical="center"/>
    </xf>
    <xf numFmtId="4" fontId="62" fillId="0" borderId="76" xfId="0" applyNumberFormat="1" applyFont="1" applyBorder="1" applyAlignment="1">
      <alignment horizontal="center" vertical="center"/>
    </xf>
    <xf numFmtId="4" fontId="62" fillId="0" borderId="75" xfId="0" applyNumberFormat="1" applyFont="1" applyBorder="1" applyAlignment="1">
      <alignment horizontal="center" vertical="center"/>
    </xf>
    <xf numFmtId="4" fontId="62" fillId="0" borderId="72" xfId="0" applyNumberFormat="1" applyFont="1" applyBorder="1" applyAlignment="1">
      <alignment horizontal="center" vertical="center"/>
    </xf>
    <xf numFmtId="4" fontId="62" fillId="0" borderId="73" xfId="0" applyNumberFormat="1" applyFont="1" applyBorder="1" applyAlignment="1">
      <alignment horizontal="center" vertical="center"/>
    </xf>
    <xf numFmtId="2" fontId="62" fillId="0" borderId="73" xfId="0" applyNumberFormat="1" applyFont="1" applyBorder="1" applyAlignment="1">
      <alignment horizontal="center" vertical="center"/>
    </xf>
    <xf numFmtId="4" fontId="5" fillId="4" borderId="73" xfId="3" applyNumberFormat="1" applyFont="1" applyFill="1" applyBorder="1" applyAlignment="1" applyProtection="1">
      <alignment horizontal="center" vertical="center" wrapText="1"/>
    </xf>
    <xf numFmtId="0" fontId="61" fillId="0" borderId="96" xfId="0" applyFont="1" applyBorder="1" applyAlignment="1">
      <alignment horizontal="left" vertical="center" wrapText="1"/>
    </xf>
    <xf numFmtId="0" fontId="61" fillId="0" borderId="75" xfId="0" applyFont="1" applyBorder="1" applyAlignment="1">
      <alignment horizontal="left" vertical="center" wrapText="1"/>
    </xf>
    <xf numFmtId="0" fontId="57" fillId="3" borderId="102" xfId="1" applyFont="1" applyFill="1" applyBorder="1" applyAlignment="1">
      <alignment vertical="center" wrapText="1"/>
    </xf>
    <xf numFmtId="0" fontId="61" fillId="0" borderId="73" xfId="0" applyFont="1" applyBorder="1" applyAlignment="1">
      <alignment horizontal="left" vertical="center" wrapText="1"/>
    </xf>
    <xf numFmtId="2" fontId="62" fillId="0" borderId="72" xfId="0" applyNumberFormat="1" applyFont="1" applyBorder="1" applyAlignment="1">
      <alignment horizontal="center" vertical="center"/>
    </xf>
    <xf numFmtId="4" fontId="62" fillId="0" borderId="7" xfId="0" applyNumberFormat="1" applyFont="1" applyBorder="1" applyAlignment="1">
      <alignment horizontal="center" vertical="center"/>
    </xf>
    <xf numFmtId="4" fontId="62" fillId="0" borderId="9" xfId="0" applyNumberFormat="1" applyFont="1" applyBorder="1" applyAlignment="1">
      <alignment horizontal="center" vertical="center"/>
    </xf>
    <xf numFmtId="4" fontId="62" fillId="0" borderId="6" xfId="0" applyNumberFormat="1" applyFont="1" applyBorder="1" applyAlignment="1">
      <alignment horizontal="center" vertical="center"/>
    </xf>
    <xf numFmtId="0" fontId="57" fillId="3" borderId="106" xfId="1" applyFont="1" applyFill="1" applyBorder="1" applyAlignment="1">
      <alignment vertical="center" wrapText="1"/>
    </xf>
    <xf numFmtId="2" fontId="62" fillId="0" borderId="108" xfId="0" applyNumberFormat="1" applyFont="1" applyBorder="1" applyAlignment="1">
      <alignment horizontal="center" vertical="center"/>
    </xf>
    <xf numFmtId="4" fontId="5" fillId="4" borderId="75" xfId="3" applyNumberFormat="1" applyFont="1" applyFill="1" applyBorder="1" applyAlignment="1" applyProtection="1">
      <alignment horizontal="center" vertical="center" wrapText="1"/>
    </xf>
    <xf numFmtId="2" fontId="43" fillId="0" borderId="0" xfId="0" applyNumberFormat="1" applyFont="1"/>
    <xf numFmtId="2" fontId="62" fillId="0" borderId="0" xfId="0" applyNumberFormat="1" applyFont="1" applyAlignment="1">
      <alignment horizontal="center" vertical="center"/>
    </xf>
    <xf numFmtId="4" fontId="5" fillId="4" borderId="9" xfId="3" applyNumberFormat="1" applyFont="1" applyFill="1" applyBorder="1" applyAlignment="1" applyProtection="1">
      <alignment horizontal="center" vertical="center" wrapText="1"/>
    </xf>
    <xf numFmtId="4" fontId="5" fillId="0" borderId="0" xfId="3" applyNumberFormat="1" applyFont="1" applyFill="1" applyBorder="1" applyAlignment="1" applyProtection="1">
      <alignment horizontal="center" vertical="center" wrapText="1"/>
    </xf>
    <xf numFmtId="4" fontId="84" fillId="0" borderId="77" xfId="0" applyNumberFormat="1" applyFont="1" applyBorder="1" applyAlignment="1">
      <alignment horizontal="center" vertical="center"/>
    </xf>
    <xf numFmtId="4" fontId="84" fillId="0" borderId="73" xfId="0" applyNumberFormat="1" applyFont="1" applyBorder="1" applyAlignment="1">
      <alignment horizontal="center" vertical="center"/>
    </xf>
    <xf numFmtId="4" fontId="16" fillId="5" borderId="15" xfId="0" applyNumberFormat="1" applyFont="1" applyFill="1" applyBorder="1" applyAlignment="1">
      <alignment horizontal="center" vertical="center" wrapText="1"/>
    </xf>
    <xf numFmtId="4" fontId="84" fillId="0" borderId="87" xfId="0" applyNumberFormat="1" applyFont="1" applyBorder="1" applyAlignment="1">
      <alignment horizontal="center" vertical="center"/>
    </xf>
    <xf numFmtId="4" fontId="84" fillId="0" borderId="16" xfId="0" applyNumberFormat="1" applyFont="1" applyBorder="1" applyAlignment="1">
      <alignment horizontal="center" vertical="center"/>
    </xf>
    <xf numFmtId="4" fontId="84" fillId="0" borderId="15" xfId="0" applyNumberFormat="1" applyFont="1" applyBorder="1" applyAlignment="1">
      <alignment horizontal="center" vertical="center"/>
    </xf>
    <xf numFmtId="4" fontId="84" fillId="0" borderId="77" xfId="0" applyNumberFormat="1" applyFont="1" applyBorder="1" applyAlignment="1">
      <alignment horizontal="center" vertical="center" wrapText="1"/>
    </xf>
    <xf numFmtId="4" fontId="16" fillId="5" borderId="14" xfId="0" applyNumberFormat="1" applyFont="1" applyFill="1" applyBorder="1" applyAlignment="1">
      <alignment horizontal="center" vertical="center" wrapText="1"/>
    </xf>
    <xf numFmtId="4" fontId="84" fillId="0" borderId="77" xfId="0" applyNumberFormat="1" applyFont="1" applyBorder="1" applyAlignment="1">
      <alignment horizontal="center"/>
    </xf>
    <xf numFmtId="4" fontId="84" fillId="0" borderId="76" xfId="0" applyNumberFormat="1" applyFont="1" applyBorder="1" applyAlignment="1">
      <alignment horizontal="center"/>
    </xf>
    <xf numFmtId="4" fontId="84" fillId="0" borderId="76" xfId="0" applyNumberFormat="1" applyFont="1" applyBorder="1" applyAlignment="1">
      <alignment horizontal="center" vertical="center"/>
    </xf>
    <xf numFmtId="4" fontId="16" fillId="5" borderId="6" xfId="0" applyNumberFormat="1" applyFont="1" applyFill="1" applyBorder="1" applyAlignment="1">
      <alignment horizontal="center" vertical="center" wrapText="1"/>
    </xf>
    <xf numFmtId="0" fontId="84" fillId="0" borderId="77" xfId="0" applyFont="1" applyBorder="1" applyAlignment="1">
      <alignment horizontal="center" vertical="center" wrapText="1"/>
    </xf>
    <xf numFmtId="2" fontId="84" fillId="0" borderId="76" xfId="0" applyNumberFormat="1" applyFont="1" applyBorder="1" applyAlignment="1">
      <alignment horizontal="center" vertical="center" wrapText="1"/>
    </xf>
    <xf numFmtId="2" fontId="84" fillId="0" borderId="77" xfId="0" applyNumberFormat="1" applyFont="1" applyBorder="1" applyAlignment="1">
      <alignment horizontal="center" wrapText="1"/>
    </xf>
    <xf numFmtId="0" fontId="84" fillId="0" borderId="76" xfId="0" applyFont="1" applyBorder="1" applyAlignment="1">
      <alignment vertical="top" wrapText="1"/>
    </xf>
    <xf numFmtId="4" fontId="16" fillId="0" borderId="6" xfId="0" applyNumberFormat="1" applyFont="1" applyBorder="1" applyAlignment="1">
      <alignment horizontal="center" vertical="center" wrapText="1"/>
    </xf>
    <xf numFmtId="2" fontId="84" fillId="0" borderId="86" xfId="0" applyNumberFormat="1" applyFont="1" applyBorder="1" applyAlignment="1">
      <alignment horizontal="center" vertical="center" wrapText="1"/>
    </xf>
    <xf numFmtId="4" fontId="16" fillId="5" borderId="13" xfId="0" applyNumberFormat="1" applyFont="1" applyFill="1" applyBorder="1" applyAlignment="1">
      <alignment horizontal="center" vertical="center" wrapText="1"/>
    </xf>
    <xf numFmtId="4" fontId="84" fillId="0" borderId="86" xfId="0" applyNumberFormat="1" applyFont="1" applyBorder="1" applyAlignment="1">
      <alignment horizontal="center" vertical="center"/>
    </xf>
    <xf numFmtId="4" fontId="5" fillId="0" borderId="109" xfId="3" applyNumberFormat="1" applyFont="1" applyFill="1" applyBorder="1" applyAlignment="1" applyProtection="1">
      <alignment horizontal="center" vertical="center" wrapText="1"/>
    </xf>
    <xf numFmtId="0" fontId="57" fillId="0" borderId="105" xfId="1" applyFont="1" applyBorder="1" applyAlignment="1">
      <alignment horizontal="left" vertical="center" wrapText="1"/>
    </xf>
    <xf numFmtId="4" fontId="84" fillId="0" borderId="9" xfId="0" applyNumberFormat="1" applyFont="1" applyBorder="1" applyAlignment="1">
      <alignment horizontal="center" vertical="center"/>
    </xf>
    <xf numFmtId="4" fontId="84" fillId="0" borderId="9" xfId="0" applyNumberFormat="1" applyFont="1" applyBorder="1" applyAlignment="1">
      <alignment horizontal="center"/>
    </xf>
    <xf numFmtId="2" fontId="84" fillId="0" borderId="9" xfId="0" applyNumberFormat="1" applyFont="1" applyBorder="1" applyAlignment="1">
      <alignment horizontal="center" vertical="center" wrapText="1"/>
    </xf>
    <xf numFmtId="4" fontId="84" fillId="0" borderId="9" xfId="0" applyNumberFormat="1" applyFont="1" applyBorder="1"/>
    <xf numFmtId="4" fontId="87" fillId="0" borderId="109" xfId="0" applyNumberFormat="1" applyFont="1" applyBorder="1" applyAlignment="1">
      <alignment horizontal="center" vertical="center"/>
    </xf>
    <xf numFmtId="4" fontId="84" fillId="0" borderId="76" xfId="0" applyNumberFormat="1" applyFont="1" applyBorder="1" applyAlignment="1">
      <alignment horizontal="center" vertical="center" wrapText="1"/>
    </xf>
    <xf numFmtId="4" fontId="25" fillId="0" borderId="26" xfId="3" applyNumberFormat="1" applyFont="1" applyFill="1" applyBorder="1" applyAlignment="1" applyProtection="1">
      <alignment horizontal="center" vertical="center" wrapText="1"/>
    </xf>
    <xf numFmtId="4" fontId="87" fillId="0" borderId="0" xfId="0" applyNumberFormat="1" applyFont="1" applyAlignment="1">
      <alignment horizontal="center" vertical="center"/>
    </xf>
    <xf numFmtId="4" fontId="39" fillId="0" borderId="9" xfId="4" applyNumberFormat="1" applyFont="1" applyBorder="1" applyAlignment="1">
      <alignment horizontal="right" vertical="center" wrapText="1"/>
    </xf>
    <xf numFmtId="4" fontId="88" fillId="0" borderId="9" xfId="4" applyNumberFormat="1" applyFont="1" applyBorder="1" applyAlignment="1">
      <alignment horizontal="right" vertical="center" wrapText="1"/>
    </xf>
    <xf numFmtId="9" fontId="41" fillId="7" borderId="112" xfId="6" applyFont="1" applyFill="1" applyBorder="1" applyAlignment="1" applyProtection="1">
      <alignment horizontal="center" vertical="center"/>
      <protection locked="0"/>
    </xf>
    <xf numFmtId="0" fontId="31" fillId="4" borderId="11" xfId="1" applyFont="1" applyFill="1" applyBorder="1" applyAlignment="1">
      <alignment horizontal="left" vertical="center" wrapText="1"/>
    </xf>
    <xf numFmtId="0" fontId="86" fillId="0" borderId="0" xfId="1" applyFont="1" applyAlignment="1">
      <alignment vertical="top" wrapText="1"/>
    </xf>
    <xf numFmtId="0" fontId="86" fillId="0" borderId="0" xfId="1" applyFont="1"/>
    <xf numFmtId="0" fontId="86" fillId="0" borderId="0" xfId="1" applyFont="1" applyAlignment="1">
      <alignment vertical="top"/>
    </xf>
    <xf numFmtId="0" fontId="1" fillId="0" borderId="0" xfId="0" applyFont="1" applyAlignment="1">
      <alignment vertical="top"/>
    </xf>
    <xf numFmtId="0" fontId="94" fillId="0" borderId="0" xfId="1" applyFont="1" applyAlignment="1">
      <alignment vertical="top"/>
    </xf>
    <xf numFmtId="0" fontId="86" fillId="0" borderId="0" xfId="1" applyFont="1" applyAlignment="1">
      <alignment horizontal="center"/>
    </xf>
    <xf numFmtId="0" fontId="94" fillId="0" borderId="0" xfId="1" applyFont="1"/>
    <xf numFmtId="0" fontId="81" fillId="0" borderId="9" xfId="0" applyFont="1" applyBorder="1" applyAlignment="1">
      <alignment horizontal="left" vertical="center" wrapText="1"/>
    </xf>
    <xf numFmtId="0" fontId="81" fillId="0" borderId="8" xfId="0" applyFont="1" applyBorder="1" applyAlignment="1">
      <alignment horizontal="left" vertical="center" wrapText="1"/>
    </xf>
    <xf numFmtId="0" fontId="81" fillId="0" borderId="6" xfId="0" applyFont="1" applyBorder="1" applyAlignment="1">
      <alignment horizontal="left" vertical="center" wrapText="1"/>
    </xf>
    <xf numFmtId="4" fontId="23" fillId="0" borderId="0" xfId="3" applyNumberFormat="1" applyFont="1" applyFill="1" applyBorder="1" applyAlignment="1" applyProtection="1">
      <alignment horizontal="center" vertical="center" wrapText="1"/>
      <protection locked="0"/>
    </xf>
    <xf numFmtId="4" fontId="23" fillId="5" borderId="7" xfId="3" applyNumberFormat="1" applyFont="1" applyFill="1" applyBorder="1" applyAlignment="1" applyProtection="1">
      <alignment horizontal="center" vertical="center" wrapText="1"/>
      <protection locked="0"/>
    </xf>
    <xf numFmtId="0" fontId="22" fillId="5" borderId="9" xfId="0" applyFont="1" applyFill="1" applyBorder="1" applyProtection="1">
      <protection locked="0"/>
    </xf>
    <xf numFmtId="4" fontId="23" fillId="5" borderId="9" xfId="3" applyNumberFormat="1" applyFont="1" applyFill="1" applyBorder="1" applyAlignment="1" applyProtection="1">
      <alignment horizontal="center" vertical="center" wrapText="1"/>
      <protection locked="0"/>
    </xf>
    <xf numFmtId="4" fontId="23" fillId="2" borderId="9" xfId="3" applyNumberFormat="1" applyFont="1" applyFill="1" applyBorder="1" applyAlignment="1" applyProtection="1">
      <alignment horizontal="center" vertical="center" wrapText="1"/>
      <protection locked="0"/>
    </xf>
    <xf numFmtId="4" fontId="23" fillId="0" borderId="7" xfId="3" applyNumberFormat="1" applyFont="1" applyFill="1" applyBorder="1" applyAlignment="1" applyProtection="1">
      <alignment horizontal="center" vertical="center" wrapText="1"/>
      <protection locked="0"/>
    </xf>
    <xf numFmtId="43" fontId="98" fillId="4" borderId="43" xfId="3" applyFont="1" applyFill="1" applyBorder="1" applyAlignment="1" applyProtection="1">
      <alignment horizontal="right" vertical="center" wrapText="1"/>
      <protection locked="0"/>
    </xf>
    <xf numFmtId="4" fontId="23" fillId="0" borderId="8" xfId="3" applyNumberFormat="1" applyFont="1" applyFill="1" applyBorder="1" applyAlignment="1" applyProtection="1">
      <alignment horizontal="center" vertical="center" wrapText="1"/>
      <protection locked="0"/>
    </xf>
    <xf numFmtId="4" fontId="23" fillId="0" borderId="14" xfId="3" applyNumberFormat="1" applyFont="1" applyFill="1" applyBorder="1" applyAlignment="1" applyProtection="1">
      <alignment horizontal="center" vertical="center" wrapText="1"/>
      <protection locked="0"/>
    </xf>
    <xf numFmtId="4" fontId="23" fillId="0" borderId="6" xfId="1" applyNumberFormat="1" applyFont="1" applyBorder="1" applyAlignment="1" applyProtection="1">
      <alignment vertical="center"/>
      <protection locked="0"/>
    </xf>
    <xf numFmtId="4" fontId="23" fillId="0" borderId="15" xfId="1" applyNumberFormat="1" applyFont="1" applyBorder="1" applyAlignment="1" applyProtection="1">
      <alignment vertical="center"/>
      <protection locked="0"/>
    </xf>
    <xf numFmtId="4" fontId="23" fillId="0" borderId="9" xfId="3" applyNumberFormat="1" applyFont="1" applyFill="1" applyBorder="1" applyAlignment="1" applyProtection="1">
      <alignment horizontal="center" vertical="center" wrapText="1"/>
      <protection locked="0"/>
    </xf>
    <xf numFmtId="4" fontId="23" fillId="0" borderId="15" xfId="3" applyNumberFormat="1" applyFont="1" applyFill="1" applyBorder="1" applyAlignment="1" applyProtection="1">
      <alignment horizontal="center" vertical="center" wrapText="1"/>
      <protection locked="0"/>
    </xf>
    <xf numFmtId="4" fontId="23" fillId="5" borderId="9" xfId="1" applyNumberFormat="1" applyFont="1" applyFill="1" applyBorder="1" applyProtection="1">
      <protection locked="0"/>
    </xf>
    <xf numFmtId="4" fontId="23" fillId="0" borderId="16" xfId="3" applyNumberFormat="1" applyFont="1" applyFill="1" applyBorder="1" applyAlignment="1" applyProtection="1">
      <alignment horizontal="center" vertical="center" wrapText="1"/>
      <protection locked="0"/>
    </xf>
    <xf numFmtId="4" fontId="22" fillId="5" borderId="9" xfId="0" applyNumberFormat="1" applyFont="1" applyFill="1" applyBorder="1" applyProtection="1">
      <protection locked="0"/>
    </xf>
    <xf numFmtId="4" fontId="23" fillId="0" borderId="6" xfId="3" applyNumberFormat="1" applyFont="1" applyFill="1" applyBorder="1" applyAlignment="1" applyProtection="1">
      <alignment horizontal="center" vertical="center" wrapText="1"/>
      <protection locked="0"/>
    </xf>
    <xf numFmtId="4" fontId="99" fillId="0" borderId="9" xfId="1" applyNumberFormat="1" applyFont="1" applyBorder="1" applyAlignment="1" applyProtection="1">
      <alignment vertical="center"/>
      <protection locked="0"/>
    </xf>
    <xf numFmtId="4" fontId="99" fillId="0" borderId="16" xfId="1" applyNumberFormat="1" applyFont="1" applyBorder="1" applyAlignment="1" applyProtection="1">
      <alignment vertical="center"/>
      <protection locked="0"/>
    </xf>
    <xf numFmtId="4" fontId="99" fillId="0" borderId="14" xfId="1" applyNumberFormat="1" applyFont="1" applyBorder="1" applyAlignment="1" applyProtection="1">
      <alignment vertical="center"/>
      <protection locked="0"/>
    </xf>
    <xf numFmtId="4" fontId="100" fillId="0" borderId="6" xfId="3" applyNumberFormat="1" applyFont="1" applyFill="1" applyBorder="1" applyAlignment="1" applyProtection="1">
      <alignment horizontal="center" vertical="center" wrapText="1"/>
      <protection locked="0"/>
    </xf>
    <xf numFmtId="4" fontId="23" fillId="2" borderId="26" xfId="3" applyNumberFormat="1" applyFont="1" applyFill="1" applyBorder="1" applyAlignment="1" applyProtection="1">
      <alignment horizontal="center" vertical="center" wrapText="1"/>
      <protection locked="0"/>
    </xf>
    <xf numFmtId="4" fontId="24" fillId="0" borderId="16" xfId="3" applyNumberFormat="1" applyFont="1" applyFill="1" applyBorder="1" applyAlignment="1" applyProtection="1">
      <alignment horizontal="center" wrapText="1"/>
      <protection locked="0"/>
    </xf>
    <xf numFmtId="4" fontId="23" fillId="0" borderId="9" xfId="3" applyNumberFormat="1" applyFont="1" applyFill="1" applyBorder="1" applyAlignment="1" applyProtection="1">
      <alignment horizontal="center" wrapText="1"/>
      <protection locked="0"/>
    </xf>
    <xf numFmtId="4" fontId="23" fillId="0" borderId="8" xfId="3" applyNumberFormat="1" applyFont="1" applyFill="1" applyBorder="1" applyAlignment="1" applyProtection="1">
      <alignment horizontal="center" wrapText="1"/>
      <protection locked="0"/>
    </xf>
    <xf numFmtId="2" fontId="23" fillId="0" borderId="26" xfId="3" applyNumberFormat="1" applyFont="1" applyFill="1" applyBorder="1" applyAlignment="1" applyProtection="1">
      <alignment horizontal="center" vertical="center" wrapText="1"/>
      <protection locked="0"/>
    </xf>
    <xf numFmtId="4" fontId="101" fillId="0" borderId="9" xfId="4" applyNumberFormat="1" applyFont="1" applyBorder="1" applyAlignment="1" applyProtection="1">
      <alignment horizontal="right" vertical="center" wrapText="1"/>
      <protection locked="0"/>
    </xf>
    <xf numFmtId="4" fontId="23" fillId="5" borderId="7" xfId="0" applyNumberFormat="1" applyFont="1" applyFill="1" applyBorder="1" applyAlignment="1" applyProtection="1">
      <alignment horizontal="center" vertical="center" wrapText="1"/>
      <protection locked="0"/>
    </xf>
    <xf numFmtId="4" fontId="96" fillId="0" borderId="9" xfId="4" applyNumberFormat="1" applyFont="1" applyBorder="1" applyAlignment="1" applyProtection="1">
      <alignment horizontal="right" vertical="center" wrapText="1"/>
      <protection locked="0"/>
    </xf>
    <xf numFmtId="4" fontId="37" fillId="0" borderId="9" xfId="0" applyNumberFormat="1" applyFont="1" applyBorder="1" applyAlignment="1" applyProtection="1">
      <alignment horizontal="center" vertical="center"/>
      <protection locked="0"/>
    </xf>
    <xf numFmtId="4" fontId="23" fillId="5" borderId="9" xfId="0" applyNumberFormat="1" applyFont="1" applyFill="1" applyBorder="1" applyAlignment="1" applyProtection="1">
      <alignment horizontal="center" vertical="center" wrapText="1"/>
      <protection locked="0"/>
    </xf>
    <xf numFmtId="4" fontId="24" fillId="5" borderId="16" xfId="3" applyNumberFormat="1" applyFont="1" applyFill="1" applyBorder="1" applyAlignment="1" applyProtection="1">
      <alignment horizontal="center" vertical="center" wrapText="1"/>
      <protection locked="0"/>
    </xf>
    <xf numFmtId="0" fontId="31" fillId="4" borderId="11" xfId="1" applyFont="1" applyFill="1" applyBorder="1" applyAlignment="1">
      <alignment vertical="center" wrapText="1"/>
    </xf>
    <xf numFmtId="0" fontId="31" fillId="4" borderId="26" xfId="1" applyFont="1" applyFill="1" applyBorder="1" applyAlignment="1">
      <alignment vertical="center" wrapText="1"/>
    </xf>
    <xf numFmtId="0" fontId="31" fillId="4" borderId="25" xfId="1" applyFont="1" applyFill="1" applyBorder="1" applyAlignment="1">
      <alignment vertical="center" wrapText="1"/>
    </xf>
    <xf numFmtId="0" fontId="31" fillId="4" borderId="29" xfId="1" applyFont="1" applyFill="1" applyBorder="1" applyAlignment="1">
      <alignment vertical="center" wrapText="1"/>
    </xf>
    <xf numFmtId="0" fontId="31" fillId="4" borderId="13" xfId="1" applyFont="1" applyFill="1" applyBorder="1" applyAlignment="1">
      <alignment vertical="center" wrapText="1"/>
    </xf>
    <xf numFmtId="0" fontId="57" fillId="3" borderId="92" xfId="1" applyFont="1" applyFill="1" applyBorder="1" applyAlignment="1">
      <alignment vertical="center" wrapText="1"/>
    </xf>
    <xf numFmtId="0" fontId="31" fillId="4" borderId="16" xfId="1" applyFont="1" applyFill="1" applyBorder="1" applyAlignment="1">
      <alignment vertical="center" wrapText="1"/>
    </xf>
    <xf numFmtId="0" fontId="31" fillId="4" borderId="63" xfId="1" applyFont="1" applyFill="1" applyBorder="1" applyAlignment="1">
      <alignment vertical="center" wrapText="1"/>
    </xf>
    <xf numFmtId="4" fontId="39" fillId="0" borderId="9" xfId="4" applyNumberFormat="1" applyFont="1" applyBorder="1" applyAlignment="1">
      <alignment horizontal="right" vertical="center" wrapText="1"/>
    </xf>
    <xf numFmtId="49" fontId="81" fillId="0" borderId="20" xfId="0" applyNumberFormat="1" applyFont="1" applyBorder="1" applyAlignment="1">
      <alignment horizontal="center" vertical="top"/>
    </xf>
    <xf numFmtId="49" fontId="81" fillId="0" borderId="21" xfId="0" applyNumberFormat="1" applyFont="1" applyBorder="1" applyAlignment="1">
      <alignment horizontal="center" vertical="top"/>
    </xf>
    <xf numFmtId="49" fontId="81" fillId="0" borderId="24" xfId="0" applyNumberFormat="1" applyFont="1" applyBorder="1" applyAlignment="1">
      <alignment horizontal="center" vertical="top"/>
    </xf>
    <xf numFmtId="0" fontId="47" fillId="0" borderId="9" xfId="4" applyFont="1" applyBorder="1" applyAlignment="1">
      <alignment horizontal="center" vertical="center" wrapText="1"/>
    </xf>
    <xf numFmtId="4" fontId="37" fillId="0" borderId="9" xfId="0" applyNumberFormat="1" applyFont="1" applyBorder="1" applyAlignment="1" applyProtection="1">
      <alignment horizontal="center" vertical="center"/>
      <protection locked="0"/>
    </xf>
    <xf numFmtId="4" fontId="84" fillId="0" borderId="9" xfId="0" applyNumberFormat="1" applyFont="1" applyBorder="1" applyAlignment="1">
      <alignment horizontal="center" vertical="center"/>
    </xf>
    <xf numFmtId="0" fontId="38" fillId="6" borderId="2" xfId="1" applyFont="1" applyFill="1" applyBorder="1" applyAlignment="1">
      <alignment horizontal="left" vertical="center" wrapText="1"/>
    </xf>
    <xf numFmtId="0" fontId="38" fillId="6" borderId="3" xfId="1" applyFont="1" applyFill="1" applyBorder="1" applyAlignment="1">
      <alignment horizontal="left" vertical="center" wrapText="1"/>
    </xf>
    <xf numFmtId="0" fontId="38" fillId="6" borderId="4" xfId="1" applyFont="1" applyFill="1" applyBorder="1" applyAlignment="1">
      <alignment horizontal="left" vertical="center" wrapText="1"/>
    </xf>
    <xf numFmtId="0" fontId="80" fillId="6" borderId="2" xfId="1" applyFont="1" applyFill="1" applyBorder="1" applyAlignment="1">
      <alignment horizontal="center" vertical="center"/>
    </xf>
    <xf numFmtId="0" fontId="80" fillId="6" borderId="3" xfId="1" applyFont="1" applyFill="1" applyBorder="1" applyAlignment="1">
      <alignment horizontal="center" vertical="center"/>
    </xf>
    <xf numFmtId="0" fontId="80" fillId="6" borderId="4" xfId="1" applyFont="1" applyFill="1" applyBorder="1" applyAlignment="1">
      <alignment horizontal="center" vertical="center"/>
    </xf>
    <xf numFmtId="4" fontId="28" fillId="0" borderId="7" xfId="0" applyNumberFormat="1" applyFont="1" applyBorder="1" applyAlignment="1">
      <alignment horizontal="center" vertical="center" wrapText="1"/>
    </xf>
    <xf numFmtId="4" fontId="28" fillId="0" borderId="8" xfId="0" applyNumberFormat="1" applyFont="1" applyBorder="1" applyAlignment="1">
      <alignment horizontal="center" vertical="center" wrapText="1"/>
    </xf>
    <xf numFmtId="4" fontId="28" fillId="0" borderId="6" xfId="0" applyNumberFormat="1" applyFont="1" applyBorder="1" applyAlignment="1">
      <alignment horizontal="center" vertical="center" wrapText="1"/>
    </xf>
    <xf numFmtId="0" fontId="84" fillId="0" borderId="9" xfId="0" applyFont="1" applyBorder="1" applyAlignment="1">
      <alignment horizontal="center" vertical="center"/>
    </xf>
    <xf numFmtId="4" fontId="84" fillId="0" borderId="9" xfId="0" applyNumberFormat="1" applyFont="1" applyBorder="1" applyAlignment="1" applyProtection="1">
      <alignment horizontal="center" vertical="center"/>
      <protection locked="0"/>
    </xf>
    <xf numFmtId="4" fontId="101" fillId="0" borderId="9" xfId="4" applyNumberFormat="1" applyFont="1" applyBorder="1" applyAlignment="1" applyProtection="1">
      <alignment horizontal="right" vertical="center" wrapText="1"/>
      <protection locked="0"/>
    </xf>
    <xf numFmtId="0" fontId="38" fillId="6" borderId="116" xfId="1" applyFont="1" applyFill="1" applyBorder="1" applyAlignment="1">
      <alignment horizontal="left" vertical="center" wrapText="1"/>
    </xf>
    <xf numFmtId="0" fontId="38" fillId="6" borderId="12" xfId="1" applyFont="1" applyFill="1" applyBorder="1" applyAlignment="1">
      <alignment horizontal="left" vertical="center" wrapText="1"/>
    </xf>
    <xf numFmtId="0" fontId="38" fillId="6" borderId="117" xfId="1" applyFont="1" applyFill="1" applyBorder="1" applyAlignment="1">
      <alignment horizontal="left" vertical="center" wrapText="1"/>
    </xf>
    <xf numFmtId="0" fontId="31" fillId="4" borderId="11" xfId="1" applyFont="1" applyFill="1" applyBorder="1" applyAlignment="1">
      <alignment horizontal="left" vertical="center" wrapText="1"/>
    </xf>
    <xf numFmtId="0" fontId="31" fillId="4" borderId="26" xfId="1" applyFont="1" applyFill="1" applyBorder="1" applyAlignment="1">
      <alignment horizontal="left" vertical="center" wrapText="1"/>
    </xf>
    <xf numFmtId="0" fontId="84" fillId="0" borderId="8" xfId="0" applyFont="1" applyBorder="1" applyAlignment="1">
      <alignment horizontal="center" vertical="center"/>
    </xf>
    <xf numFmtId="0" fontId="84" fillId="0" borderId="6" xfId="0" applyFont="1" applyBorder="1" applyAlignment="1">
      <alignment horizontal="center" vertical="center"/>
    </xf>
    <xf numFmtId="0" fontId="84" fillId="0" borderId="14" xfId="0" applyFont="1" applyBorder="1" applyAlignment="1">
      <alignment horizontal="center" vertical="center"/>
    </xf>
    <xf numFmtId="0" fontId="84" fillId="0" borderId="15" xfId="0" applyFont="1" applyBorder="1" applyAlignment="1">
      <alignment horizontal="center" vertical="center"/>
    </xf>
    <xf numFmtId="4" fontId="84" fillId="0" borderId="8" xfId="0" applyNumberFormat="1" applyFont="1" applyBorder="1" applyAlignment="1" applyProtection="1">
      <alignment horizontal="center" vertical="center"/>
      <protection locked="0"/>
    </xf>
    <xf numFmtId="4" fontId="84" fillId="0" borderId="6" xfId="0" applyNumberFormat="1" applyFont="1" applyBorder="1" applyAlignment="1" applyProtection="1">
      <alignment horizontal="center" vertical="center"/>
      <protection locked="0"/>
    </xf>
    <xf numFmtId="4" fontId="84" fillId="0" borderId="77" xfId="0" applyNumberFormat="1" applyFont="1" applyBorder="1" applyAlignment="1">
      <alignment horizontal="center" vertical="center"/>
    </xf>
    <xf numFmtId="0" fontId="62" fillId="0" borderId="7" xfId="0" applyFont="1" applyBorder="1" applyAlignment="1">
      <alignment horizontal="center" vertical="center"/>
    </xf>
    <xf numFmtId="0" fontId="62" fillId="0" borderId="8" xfId="0" applyFont="1" applyBorder="1" applyAlignment="1">
      <alignment horizontal="center" vertical="center"/>
    </xf>
    <xf numFmtId="0" fontId="65" fillId="0" borderId="22" xfId="0" applyFont="1" applyBorder="1" applyAlignment="1" applyProtection="1">
      <alignment horizontal="left" vertical="center"/>
      <protection locked="0"/>
    </xf>
    <xf numFmtId="49" fontId="62" fillId="0" borderId="20" xfId="0" applyNumberFormat="1" applyFont="1" applyBorder="1" applyAlignment="1">
      <alignment horizontal="center" vertical="top"/>
    </xf>
    <xf numFmtId="49" fontId="62" fillId="0" borderId="21" xfId="0" applyNumberFormat="1" applyFont="1" applyBorder="1" applyAlignment="1">
      <alignment horizontal="center" vertical="top"/>
    </xf>
    <xf numFmtId="49" fontId="62" fillId="0" borderId="24" xfId="0" applyNumberFormat="1" applyFont="1" applyBorder="1" applyAlignment="1">
      <alignment horizontal="center" vertical="top"/>
    </xf>
    <xf numFmtId="0" fontId="65" fillId="0" borderId="22" xfId="0" applyFont="1" applyBorder="1" applyAlignment="1" applyProtection="1">
      <alignment horizontal="left" vertical="center" wrapText="1"/>
      <protection locked="0"/>
    </xf>
    <xf numFmtId="4" fontId="61" fillId="0" borderId="7" xfId="0" applyNumberFormat="1" applyFont="1" applyBorder="1" applyAlignment="1" applyProtection="1">
      <alignment horizontal="center" vertical="center"/>
      <protection locked="0"/>
    </xf>
    <xf numFmtId="4" fontId="61" fillId="0" borderId="6" xfId="0" applyNumberFormat="1" applyFont="1" applyBorder="1" applyAlignment="1" applyProtection="1">
      <alignment horizontal="center" vertical="center"/>
      <protection locked="0"/>
    </xf>
    <xf numFmtId="4" fontId="62" fillId="0" borderId="73" xfId="0" applyNumberFormat="1" applyFont="1" applyBorder="1" applyAlignment="1">
      <alignment horizontal="center" vertical="center"/>
    </xf>
    <xf numFmtId="4" fontId="62" fillId="0" borderId="75" xfId="0" applyNumberFormat="1" applyFont="1" applyBorder="1" applyAlignment="1">
      <alignment horizontal="center" vertical="center"/>
    </xf>
    <xf numFmtId="49" fontId="61" fillId="0" borderId="20" xfId="0" applyNumberFormat="1" applyFont="1" applyBorder="1" applyAlignment="1">
      <alignment horizontal="center" vertical="top"/>
    </xf>
    <xf numFmtId="49" fontId="61" fillId="0" borderId="21" xfId="0" applyNumberFormat="1" applyFont="1" applyBorder="1" applyAlignment="1">
      <alignment horizontal="center" vertical="top"/>
    </xf>
    <xf numFmtId="49" fontId="61" fillId="0" borderId="7" xfId="0" applyNumberFormat="1" applyFont="1" applyBorder="1" applyAlignment="1">
      <alignment horizontal="center" vertical="top"/>
    </xf>
    <xf numFmtId="49" fontId="61" fillId="0" borderId="6" xfId="0" applyNumberFormat="1" applyFont="1" applyBorder="1" applyAlignment="1">
      <alignment horizontal="center" vertical="top"/>
    </xf>
    <xf numFmtId="49" fontId="62" fillId="0" borderId="20" xfId="0" applyNumberFormat="1" applyFont="1" applyBorder="1" applyAlignment="1">
      <alignment horizontal="center" vertical="top" wrapText="1"/>
    </xf>
    <xf numFmtId="49" fontId="62" fillId="0" borderId="21" xfId="0" applyNumberFormat="1" applyFont="1" applyBorder="1" applyAlignment="1">
      <alignment horizontal="center" vertical="top" wrapText="1"/>
    </xf>
    <xf numFmtId="0" fontId="31" fillId="4" borderId="25" xfId="1" applyFont="1" applyFill="1" applyBorder="1" applyAlignment="1">
      <alignment horizontal="left" vertical="center" wrapText="1"/>
    </xf>
    <xf numFmtId="0" fontId="31" fillId="4" borderId="29" xfId="1" applyFont="1" applyFill="1" applyBorder="1" applyAlignment="1">
      <alignment horizontal="left" vertical="center" wrapText="1"/>
    </xf>
    <xf numFmtId="0" fontId="94" fillId="0" borderId="1" xfId="1" applyFont="1" applyBorder="1" applyAlignment="1">
      <alignment horizontal="center" vertical="center" wrapText="1"/>
    </xf>
    <xf numFmtId="0" fontId="94" fillId="0" borderId="1" xfId="1" applyFont="1" applyBorder="1" applyAlignment="1">
      <alignment horizontal="center" vertical="center"/>
    </xf>
    <xf numFmtId="0" fontId="40" fillId="6" borderId="112" xfId="5" applyFont="1" applyFill="1" applyBorder="1" applyAlignment="1">
      <alignment horizontal="right" vertical="center"/>
    </xf>
    <xf numFmtId="0" fontId="31" fillId="4" borderId="52" xfId="1" applyFont="1" applyFill="1" applyBorder="1" applyAlignment="1">
      <alignment horizontal="left" vertical="center" wrapText="1"/>
    </xf>
    <xf numFmtId="0" fontId="31" fillId="4" borderId="45" xfId="1" applyFont="1" applyFill="1" applyBorder="1" applyAlignment="1">
      <alignment horizontal="left" vertical="center" wrapText="1"/>
    </xf>
    <xf numFmtId="0" fontId="31" fillId="4" borderId="42" xfId="1" applyFont="1" applyFill="1" applyBorder="1" applyAlignment="1">
      <alignment horizontal="left" vertical="center" wrapText="1"/>
    </xf>
    <xf numFmtId="4" fontId="61" fillId="0" borderId="8" xfId="0" applyNumberFormat="1" applyFont="1" applyBorder="1" applyAlignment="1" applyProtection="1">
      <alignment horizontal="center" vertical="center"/>
      <protection locked="0"/>
    </xf>
    <xf numFmtId="0" fontId="62" fillId="0" borderId="6" xfId="0" applyFont="1" applyBorder="1" applyAlignment="1">
      <alignment horizontal="center" vertical="center"/>
    </xf>
    <xf numFmtId="49" fontId="81" fillId="0" borderId="7" xfId="0" applyNumberFormat="1" applyFont="1" applyBorder="1" applyAlignment="1">
      <alignment horizontal="center" vertical="top"/>
    </xf>
    <xf numFmtId="49" fontId="81" fillId="0" borderId="8" xfId="0" applyNumberFormat="1" applyFont="1" applyBorder="1" applyAlignment="1">
      <alignment horizontal="center" vertical="top"/>
    </xf>
    <xf numFmtId="49" fontId="81" fillId="0" borderId="6" xfId="0" applyNumberFormat="1" applyFont="1" applyBorder="1" applyAlignment="1">
      <alignment horizontal="center" vertical="top"/>
    </xf>
    <xf numFmtId="0" fontId="84" fillId="0" borderId="7" xfId="0" applyFont="1" applyBorder="1" applyAlignment="1">
      <alignment horizontal="center" vertical="center"/>
    </xf>
    <xf numFmtId="4" fontId="84" fillId="0" borderId="7" xfId="0" applyNumberFormat="1" applyFont="1" applyBorder="1" applyAlignment="1" applyProtection="1">
      <alignment horizontal="center" vertical="center"/>
      <protection locked="0"/>
    </xf>
    <xf numFmtId="4" fontId="84" fillId="0" borderId="73" xfId="0" applyNumberFormat="1" applyFont="1" applyBorder="1" applyAlignment="1">
      <alignment horizontal="center" vertical="center"/>
    </xf>
    <xf numFmtId="4" fontId="84" fillId="0" borderId="75" xfId="0" applyNumberFormat="1" applyFont="1" applyBorder="1" applyAlignment="1">
      <alignment horizontal="center" vertical="center"/>
    </xf>
    <xf numFmtId="4" fontId="84" fillId="0" borderId="72" xfId="0" applyNumberFormat="1" applyFont="1" applyBorder="1" applyAlignment="1">
      <alignment horizontal="center" vertical="center"/>
    </xf>
    <xf numFmtId="0" fontId="86" fillId="0" borderId="0" xfId="1" applyFont="1" applyAlignment="1">
      <alignment horizontal="left" vertical="top" wrapText="1"/>
    </xf>
    <xf numFmtId="0" fontId="86" fillId="0" borderId="0" xfId="1" applyFont="1" applyAlignment="1">
      <alignment horizontal="center" vertical="top"/>
    </xf>
    <xf numFmtId="0" fontId="86" fillId="0" borderId="0" xfId="1" applyFont="1" applyAlignment="1">
      <alignment horizontal="center" vertical="center"/>
    </xf>
    <xf numFmtId="4" fontId="84" fillId="0" borderId="87" xfId="0" applyNumberFormat="1" applyFont="1" applyBorder="1" applyAlignment="1">
      <alignment horizontal="center" vertical="center"/>
    </xf>
    <xf numFmtId="0" fontId="57" fillId="3" borderId="56" xfId="1" applyFont="1" applyFill="1" applyBorder="1" applyAlignment="1">
      <alignment horizontal="left" vertical="center" wrapText="1"/>
    </xf>
    <xf numFmtId="0" fontId="57" fillId="3" borderId="50" xfId="1" applyFont="1" applyFill="1" applyBorder="1" applyAlignment="1">
      <alignment horizontal="left" vertical="center" wrapText="1"/>
    </xf>
    <xf numFmtId="0" fontId="11" fillId="3" borderId="5" xfId="1" applyFont="1" applyFill="1" applyBorder="1" applyAlignment="1">
      <alignment horizontal="left" vertical="center" wrapText="1"/>
    </xf>
    <xf numFmtId="0" fontId="31" fillId="4" borderId="53" xfId="1" applyFont="1" applyFill="1" applyBorder="1" applyAlignment="1">
      <alignment horizontal="left" vertical="center" wrapText="1"/>
    </xf>
    <xf numFmtId="0" fontId="11" fillId="3" borderId="34" xfId="1" applyFont="1" applyFill="1" applyBorder="1" applyAlignment="1">
      <alignment horizontal="left" vertical="center" wrapText="1"/>
    </xf>
    <xf numFmtId="0" fontId="81" fillId="2" borderId="2" xfId="1" applyFont="1" applyFill="1" applyBorder="1" applyAlignment="1">
      <alignment horizontal="left" vertical="top" wrapText="1"/>
    </xf>
    <xf numFmtId="0" fontId="81" fillId="2" borderId="3" xfId="1" applyFont="1" applyFill="1" applyBorder="1" applyAlignment="1">
      <alignment horizontal="left" vertical="top" wrapText="1"/>
    </xf>
    <xf numFmtId="0" fontId="81" fillId="2" borderId="4" xfId="1" applyFont="1" applyFill="1" applyBorder="1" applyAlignment="1">
      <alignment horizontal="left" vertical="top" wrapText="1"/>
    </xf>
  </cellXfs>
  <cellStyles count="7">
    <cellStyle name="Comma 2" xfId="3" xr:uid="{00000000-0005-0000-0000-000000000000}"/>
    <cellStyle name="Comma_Provjera  FRM2002-H05 - LOT 16" xfId="2" xr:uid="{00000000-0005-0000-0000-000001000000}"/>
    <cellStyle name="Normal" xfId="0" builtinId="0"/>
    <cellStyle name="Normal 2" xfId="4" xr:uid="{00000000-0005-0000-0000-000003000000}"/>
    <cellStyle name="Normal_Provjera  FRM2002-H05 - LOT 16" xfId="1" xr:uid="{00000000-0005-0000-0000-000004000000}"/>
    <cellStyle name="Normal_Tender rad elek" xfId="5" xr:uid="{00000000-0005-0000-0000-000005000000}"/>
    <cellStyle name="Percent" xfId="6" builtinId="5"/>
  </cellStyles>
  <dxfs count="0"/>
  <tableStyles count="0" defaultTableStyle="TableStyleMedium2" defaultPivotStyle="PivotStyleLight16"/>
  <colors>
    <mruColors>
      <color rgb="FFC3D69A"/>
      <color rgb="FF4C5D25"/>
      <color rgb="FFC9DAA2"/>
      <color rgb="FFCCDCA8"/>
      <color rgb="FFD7E3BB"/>
      <color rgb="FFB1E5CB"/>
      <color rgb="FFDDF1FF"/>
      <color rgb="FFB2FCD5"/>
      <color rgb="FFFFDEBD"/>
      <color rgb="FFFFC5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4C5D25"/>
    <pageSetUpPr fitToPage="1"/>
  </sheetPr>
  <dimension ref="A1:M1131"/>
  <sheetViews>
    <sheetView tabSelected="1" view="pageBreakPreview" zoomScaleNormal="100" zoomScaleSheetLayoutView="100" workbookViewId="0">
      <selection activeCell="E19" sqref="E19"/>
    </sheetView>
  </sheetViews>
  <sheetFormatPr defaultColWidth="8.88671875" defaultRowHeight="14.4"/>
  <cols>
    <col min="1" max="1" width="5.88671875" style="205" customWidth="1"/>
    <col min="2" max="2" width="52.88671875" style="205" customWidth="1"/>
    <col min="3" max="3" width="9" style="206" customWidth="1"/>
    <col min="4" max="4" width="9.109375" style="205" customWidth="1"/>
    <col min="5" max="5" width="14.88671875" style="207" customWidth="1"/>
    <col min="6" max="6" width="13.88671875" style="205" customWidth="1"/>
    <col min="7" max="7" width="15" style="1" customWidth="1"/>
    <col min="8" max="8" width="13.6640625" style="1" customWidth="1"/>
    <col min="9" max="9" width="11.88671875" style="1" customWidth="1"/>
    <col min="10" max="11" width="8.88671875" style="1"/>
    <col min="12" max="12" width="10.33203125" style="1" customWidth="1"/>
    <col min="13" max="16384" width="8.88671875" style="1"/>
  </cols>
  <sheetData>
    <row r="1" spans="1:8" ht="35.4" customHeight="1">
      <c r="A1" s="1074" t="s">
        <v>804</v>
      </c>
      <c r="B1" s="1075"/>
      <c r="C1" s="1075"/>
      <c r="D1" s="1075"/>
      <c r="E1" s="1075"/>
      <c r="F1" s="1075"/>
    </row>
    <row r="2" spans="1:8" ht="347.25" customHeight="1">
      <c r="A2" s="1099" t="s">
        <v>812</v>
      </c>
      <c r="B2" s="1100"/>
      <c r="C2" s="1100"/>
      <c r="D2" s="1100"/>
      <c r="E2" s="1100"/>
      <c r="F2" s="1101"/>
    </row>
    <row r="3" spans="1:8" s="2" customFormat="1" ht="63" customHeight="1">
      <c r="A3" s="216" t="s">
        <v>805</v>
      </c>
      <c r="B3" s="217" t="s">
        <v>806</v>
      </c>
      <c r="C3" s="217" t="s">
        <v>807</v>
      </c>
      <c r="D3" s="217" t="s">
        <v>808</v>
      </c>
      <c r="E3" s="217" t="s">
        <v>810</v>
      </c>
      <c r="F3" s="218" t="s">
        <v>809</v>
      </c>
      <c r="G3" s="3"/>
      <c r="H3" s="3"/>
    </row>
    <row r="4" spans="1:8" s="2" customFormat="1" ht="30" customHeight="1">
      <c r="A4" s="219" t="s">
        <v>0</v>
      </c>
      <c r="B4" s="1096" t="s">
        <v>43</v>
      </c>
      <c r="C4" s="1096"/>
      <c r="D4" s="1096"/>
      <c r="E4" s="220"/>
      <c r="F4" s="221"/>
      <c r="G4" s="4"/>
    </row>
    <row r="5" spans="1:8" s="2" customFormat="1" ht="18" customHeight="1">
      <c r="A5" s="222"/>
      <c r="B5" s="223"/>
      <c r="C5" s="224"/>
      <c r="D5" s="225"/>
      <c r="E5" s="5"/>
      <c r="F5" s="825"/>
      <c r="G5" s="6"/>
      <c r="H5" s="7"/>
    </row>
    <row r="6" spans="1:8" s="2" customFormat="1" ht="369" customHeight="1">
      <c r="A6" s="226" t="s">
        <v>66</v>
      </c>
      <c r="B6" s="227" t="s">
        <v>771</v>
      </c>
      <c r="C6" s="228"/>
      <c r="D6" s="229"/>
      <c r="E6" s="8"/>
      <c r="F6" s="826"/>
      <c r="G6" s="9"/>
    </row>
    <row r="7" spans="1:8" s="2" customFormat="1" ht="257.25" customHeight="1">
      <c r="A7" s="230"/>
      <c r="B7" s="231" t="s">
        <v>1</v>
      </c>
      <c r="C7" s="232"/>
      <c r="D7" s="233"/>
      <c r="E7" s="10"/>
      <c r="F7" s="827"/>
      <c r="G7" s="9"/>
    </row>
    <row r="8" spans="1:8" s="2" customFormat="1" ht="208.5" customHeight="1">
      <c r="A8" s="234"/>
      <c r="B8" s="235" t="s">
        <v>152</v>
      </c>
      <c r="C8" s="236"/>
      <c r="D8" s="237"/>
      <c r="E8" s="11"/>
      <c r="F8" s="828"/>
      <c r="G8" s="12"/>
    </row>
    <row r="9" spans="1:8" s="2" customFormat="1" ht="19.5" customHeight="1">
      <c r="A9" s="238"/>
      <c r="B9" s="239" t="s">
        <v>2</v>
      </c>
      <c r="C9" s="240"/>
      <c r="D9" s="241"/>
      <c r="E9" s="13"/>
      <c r="F9" s="829"/>
      <c r="G9" s="12"/>
    </row>
    <row r="10" spans="1:8" s="2" customFormat="1" ht="19.5" customHeight="1">
      <c r="A10" s="238"/>
      <c r="B10" s="242" t="s">
        <v>3</v>
      </c>
      <c r="C10" s="243" t="s">
        <v>4</v>
      </c>
      <c r="D10" s="244">
        <f>24</f>
        <v>24</v>
      </c>
      <c r="E10" s="15"/>
      <c r="F10" s="830">
        <f t="shared" ref="F10:F19" si="0">D10*E10</f>
        <v>0</v>
      </c>
      <c r="G10" s="16"/>
      <c r="H10" s="17"/>
    </row>
    <row r="11" spans="1:8" s="2" customFormat="1" ht="19.5" customHeight="1">
      <c r="A11" s="245"/>
      <c r="B11" s="246"/>
      <c r="C11" s="247"/>
      <c r="D11" s="248"/>
      <c r="E11" s="18"/>
      <c r="F11" s="831"/>
      <c r="G11" s="16"/>
      <c r="H11" s="17"/>
    </row>
    <row r="12" spans="1:8" s="2" customFormat="1" ht="19.5" customHeight="1">
      <c r="A12" s="249" t="s">
        <v>65</v>
      </c>
      <c r="B12" s="246" t="s">
        <v>67</v>
      </c>
      <c r="C12" s="247"/>
      <c r="D12" s="248"/>
      <c r="E12" s="18"/>
      <c r="F12" s="831"/>
      <c r="G12" s="16"/>
      <c r="H12" s="17"/>
    </row>
    <row r="13" spans="1:8" s="2" customFormat="1" ht="19.5" customHeight="1">
      <c r="A13" s="238"/>
      <c r="B13" s="242" t="s">
        <v>5</v>
      </c>
      <c r="C13" s="243" t="s">
        <v>4</v>
      </c>
      <c r="D13" s="244">
        <f>8</f>
        <v>8</v>
      </c>
      <c r="E13" s="15"/>
      <c r="F13" s="830">
        <f>D13*E13</f>
        <v>0</v>
      </c>
      <c r="G13" s="16"/>
      <c r="H13" s="17"/>
    </row>
    <row r="14" spans="1:8" s="2" customFormat="1" ht="19.5" customHeight="1">
      <c r="A14" s="245"/>
      <c r="B14" s="246"/>
      <c r="C14" s="247"/>
      <c r="D14" s="248"/>
      <c r="E14" s="18"/>
      <c r="F14" s="831"/>
      <c r="G14" s="16"/>
      <c r="H14" s="17"/>
    </row>
    <row r="15" spans="1:8" s="2" customFormat="1" ht="19.5" customHeight="1">
      <c r="A15" s="249" t="s">
        <v>68</v>
      </c>
      <c r="B15" s="246" t="s">
        <v>67</v>
      </c>
      <c r="C15" s="247"/>
      <c r="D15" s="248"/>
      <c r="E15" s="18"/>
      <c r="F15" s="831"/>
      <c r="G15" s="16"/>
      <c r="H15" s="17"/>
    </row>
    <row r="16" spans="1:8" s="2" customFormat="1" ht="19.5" customHeight="1">
      <c r="A16" s="238"/>
      <c r="B16" s="242" t="s">
        <v>6</v>
      </c>
      <c r="C16" s="243" t="s">
        <v>4</v>
      </c>
      <c r="D16" s="244">
        <f>8</f>
        <v>8</v>
      </c>
      <c r="E16" s="15"/>
      <c r="F16" s="830">
        <f>D16*E16</f>
        <v>0</v>
      </c>
      <c r="G16" s="16"/>
      <c r="H16" s="17"/>
    </row>
    <row r="17" spans="1:8" s="2" customFormat="1" ht="19.5" customHeight="1">
      <c r="A17" s="245"/>
      <c r="B17" s="246"/>
      <c r="C17" s="247"/>
      <c r="D17" s="248"/>
      <c r="E17" s="18"/>
      <c r="F17" s="831"/>
      <c r="G17" s="16"/>
      <c r="H17" s="17"/>
    </row>
    <row r="18" spans="1:8" s="2" customFormat="1" ht="19.5" customHeight="1">
      <c r="A18" s="249" t="s">
        <v>69</v>
      </c>
      <c r="B18" s="246" t="s">
        <v>67</v>
      </c>
      <c r="C18" s="247"/>
      <c r="D18" s="248"/>
      <c r="E18" s="18"/>
      <c r="F18" s="831"/>
      <c r="G18" s="16"/>
      <c r="H18" s="17"/>
    </row>
    <row r="19" spans="1:8" s="2" customFormat="1" ht="19.5" customHeight="1">
      <c r="A19" s="238"/>
      <c r="B19" s="242" t="s">
        <v>7</v>
      </c>
      <c r="C19" s="243" t="s">
        <v>4</v>
      </c>
      <c r="D19" s="244">
        <f>24</f>
        <v>24</v>
      </c>
      <c r="E19" s="15"/>
      <c r="F19" s="830">
        <f t="shared" si="0"/>
        <v>0</v>
      </c>
      <c r="G19" s="16"/>
      <c r="H19" s="17"/>
    </row>
    <row r="20" spans="1:8" s="2" customFormat="1">
      <c r="A20" s="245"/>
      <c r="B20" s="246"/>
      <c r="C20" s="250"/>
      <c r="D20" s="251"/>
      <c r="E20" s="19"/>
      <c r="F20" s="832"/>
      <c r="G20" s="20"/>
      <c r="H20" s="21"/>
    </row>
    <row r="21" spans="1:8" s="2" customFormat="1" ht="371.25" customHeight="1">
      <c r="A21" s="226" t="s">
        <v>70</v>
      </c>
      <c r="B21" s="227" t="s">
        <v>772</v>
      </c>
      <c r="C21" s="228"/>
      <c r="D21" s="252"/>
      <c r="E21" s="8"/>
      <c r="F21" s="826"/>
      <c r="G21" s="9"/>
    </row>
    <row r="22" spans="1:8" s="2" customFormat="1" ht="360" customHeight="1">
      <c r="A22" s="230"/>
      <c r="B22" s="231" t="s">
        <v>153</v>
      </c>
      <c r="C22" s="253"/>
      <c r="D22" s="254"/>
      <c r="E22" s="22"/>
      <c r="F22" s="833"/>
      <c r="G22" s="23"/>
      <c r="H22" s="24"/>
    </row>
    <row r="23" spans="1:8" s="2" customFormat="1" ht="251.25" customHeight="1">
      <c r="A23" s="230"/>
      <c r="B23" s="255" t="s">
        <v>130</v>
      </c>
      <c r="C23" s="253"/>
      <c r="D23" s="254"/>
      <c r="E23" s="22"/>
      <c r="F23" s="833"/>
      <c r="G23" s="23"/>
      <c r="H23" s="24"/>
    </row>
    <row r="24" spans="1:8" s="2" customFormat="1" ht="409.6" customHeight="1">
      <c r="A24" s="230"/>
      <c r="B24" s="255" t="s">
        <v>308</v>
      </c>
      <c r="C24" s="256"/>
      <c r="D24" s="254"/>
      <c r="E24" s="22"/>
      <c r="F24" s="833"/>
      <c r="G24" s="23"/>
      <c r="H24" s="24"/>
    </row>
    <row r="25" spans="1:8" s="2" customFormat="1" ht="223.5" customHeight="1">
      <c r="A25" s="234"/>
      <c r="B25" s="257" t="s">
        <v>307</v>
      </c>
      <c r="C25" s="258"/>
      <c r="D25" s="259"/>
      <c r="E25" s="25"/>
      <c r="F25" s="834"/>
      <c r="G25" s="26"/>
      <c r="H25" s="24"/>
    </row>
    <row r="26" spans="1:8" s="2" customFormat="1" ht="18.75" customHeight="1">
      <c r="A26" s="238"/>
      <c r="B26" s="239" t="s">
        <v>8</v>
      </c>
      <c r="C26" s="260"/>
      <c r="D26" s="261"/>
      <c r="E26" s="15"/>
      <c r="F26" s="835"/>
      <c r="G26" s="26"/>
      <c r="H26" s="24"/>
    </row>
    <row r="27" spans="1:8" s="2" customFormat="1">
      <c r="A27" s="238"/>
      <c r="B27" s="242" t="s">
        <v>3</v>
      </c>
      <c r="C27" s="244" t="s">
        <v>4</v>
      </c>
      <c r="D27" s="244">
        <f>169</f>
        <v>169</v>
      </c>
      <c r="E27" s="15"/>
      <c r="F27" s="830">
        <f t="shared" ref="F27:F36" si="1">D27*E27</f>
        <v>0</v>
      </c>
      <c r="G27" s="27"/>
      <c r="H27" s="17"/>
    </row>
    <row r="28" spans="1:8" s="2" customFormat="1">
      <c r="A28" s="245"/>
      <c r="B28" s="246"/>
      <c r="C28" s="248"/>
      <c r="D28" s="248"/>
      <c r="E28" s="18"/>
      <c r="F28" s="831"/>
      <c r="G28" s="27"/>
      <c r="H28" s="17"/>
    </row>
    <row r="29" spans="1:8" s="2" customFormat="1">
      <c r="A29" s="249" t="s">
        <v>71</v>
      </c>
      <c r="B29" s="246" t="s">
        <v>72</v>
      </c>
      <c r="C29" s="248"/>
      <c r="D29" s="248"/>
      <c r="E29" s="18"/>
      <c r="F29" s="831"/>
      <c r="G29" s="27"/>
      <c r="H29" s="17"/>
    </row>
    <row r="30" spans="1:8" s="2" customFormat="1">
      <c r="A30" s="238"/>
      <c r="B30" s="242" t="s">
        <v>5</v>
      </c>
      <c r="C30" s="244" t="s">
        <v>4</v>
      </c>
      <c r="D30" s="244">
        <f>132</f>
        <v>132</v>
      </c>
      <c r="E30" s="15"/>
      <c r="F30" s="830">
        <f>D30*E30</f>
        <v>0</v>
      </c>
      <c r="G30" s="27"/>
      <c r="H30" s="17"/>
    </row>
    <row r="31" spans="1:8" s="2" customFormat="1">
      <c r="A31" s="245"/>
      <c r="B31" s="246"/>
      <c r="C31" s="248"/>
      <c r="D31" s="248"/>
      <c r="E31" s="18"/>
      <c r="F31" s="831"/>
      <c r="G31" s="27"/>
      <c r="H31" s="17"/>
    </row>
    <row r="32" spans="1:8" s="2" customFormat="1">
      <c r="A32" s="249" t="s">
        <v>73</v>
      </c>
      <c r="B32" s="246" t="s">
        <v>72</v>
      </c>
      <c r="C32" s="248"/>
      <c r="D32" s="248"/>
      <c r="E32" s="18"/>
      <c r="F32" s="831"/>
      <c r="G32" s="27"/>
      <c r="H32" s="17"/>
    </row>
    <row r="33" spans="1:8" s="2" customFormat="1">
      <c r="A33" s="238"/>
      <c r="B33" s="242" t="s">
        <v>6</v>
      </c>
      <c r="C33" s="244" t="s">
        <v>4</v>
      </c>
      <c r="D33" s="244">
        <f>132</f>
        <v>132</v>
      </c>
      <c r="E33" s="15"/>
      <c r="F33" s="830">
        <f>D33*E33</f>
        <v>0</v>
      </c>
      <c r="G33" s="27"/>
      <c r="H33" s="17"/>
    </row>
    <row r="34" spans="1:8" s="2" customFormat="1">
      <c r="A34" s="245"/>
      <c r="B34" s="246"/>
      <c r="C34" s="248"/>
      <c r="D34" s="248"/>
      <c r="E34" s="18"/>
      <c r="F34" s="831"/>
      <c r="G34" s="27"/>
      <c r="H34" s="17"/>
    </row>
    <row r="35" spans="1:8" s="2" customFormat="1">
      <c r="A35" s="249" t="s">
        <v>74</v>
      </c>
      <c r="B35" s="246" t="s">
        <v>72</v>
      </c>
      <c r="C35" s="248"/>
      <c r="D35" s="248"/>
      <c r="E35" s="18"/>
      <c r="F35" s="831"/>
      <c r="G35" s="27"/>
      <c r="H35" s="17"/>
    </row>
    <row r="36" spans="1:8" s="2" customFormat="1">
      <c r="A36" s="238"/>
      <c r="B36" s="242" t="s">
        <v>7</v>
      </c>
      <c r="C36" s="244" t="s">
        <v>4</v>
      </c>
      <c r="D36" s="244">
        <f>159</f>
        <v>159</v>
      </c>
      <c r="E36" s="15"/>
      <c r="F36" s="830">
        <f t="shared" si="1"/>
        <v>0</v>
      </c>
      <c r="G36" s="27"/>
      <c r="H36" s="17"/>
    </row>
    <row r="37" spans="1:8" s="2" customFormat="1">
      <c r="A37" s="262"/>
      <c r="B37" s="263"/>
      <c r="C37" s="264"/>
      <c r="D37" s="248"/>
      <c r="E37" s="18"/>
      <c r="F37" s="831"/>
      <c r="G37" s="27"/>
      <c r="H37" s="17"/>
    </row>
    <row r="38" spans="1:8" s="2" customFormat="1" ht="360.75" customHeight="1">
      <c r="A38" s="265" t="s">
        <v>75</v>
      </c>
      <c r="B38" s="266" t="s">
        <v>326</v>
      </c>
      <c r="C38" s="267"/>
      <c r="D38" s="268"/>
      <c r="E38" s="28"/>
      <c r="F38" s="836"/>
      <c r="G38" s="29"/>
      <c r="H38" s="24"/>
    </row>
    <row r="39" spans="1:8" s="2" customFormat="1" ht="223.5" customHeight="1">
      <c r="A39" s="269"/>
      <c r="B39" s="270" t="s">
        <v>773</v>
      </c>
      <c r="C39" s="267"/>
      <c r="D39" s="268"/>
      <c r="E39" s="28"/>
      <c r="F39" s="836"/>
      <c r="G39" s="29"/>
      <c r="H39" s="24"/>
    </row>
    <row r="40" spans="1:8" s="2" customFormat="1" ht="285.75" customHeight="1">
      <c r="A40" s="265"/>
      <c r="B40" s="271" t="s">
        <v>131</v>
      </c>
      <c r="C40" s="267"/>
      <c r="D40" s="268"/>
      <c r="E40" s="28"/>
      <c r="F40" s="836"/>
      <c r="G40" s="29"/>
      <c r="H40" s="24"/>
    </row>
    <row r="41" spans="1:8" s="2" customFormat="1" ht="20.25" customHeight="1">
      <c r="A41" s="272"/>
      <c r="B41" s="273" t="s">
        <v>9</v>
      </c>
      <c r="C41" s="244"/>
      <c r="D41" s="274"/>
      <c r="E41" s="30"/>
      <c r="F41" s="837"/>
      <c r="G41" s="29"/>
      <c r="H41" s="24"/>
    </row>
    <row r="42" spans="1:8" s="2" customFormat="1" ht="21.75" customHeight="1">
      <c r="A42" s="272"/>
      <c r="B42" s="275" t="s">
        <v>109</v>
      </c>
      <c r="C42" s="244"/>
      <c r="D42" s="274"/>
      <c r="E42" s="30"/>
      <c r="F42" s="837"/>
      <c r="G42" s="29"/>
      <c r="H42" s="24"/>
    </row>
    <row r="43" spans="1:8" s="2" customFormat="1" ht="19.5" customHeight="1">
      <c r="A43" s="276"/>
      <c r="B43" s="242" t="s">
        <v>154</v>
      </c>
      <c r="C43" s="244" t="s">
        <v>4</v>
      </c>
      <c r="D43" s="244">
        <f>183</f>
        <v>183</v>
      </c>
      <c r="E43" s="15"/>
      <c r="F43" s="830">
        <f t="shared" ref="F43" si="2">D43*E43</f>
        <v>0</v>
      </c>
      <c r="G43" s="27"/>
      <c r="H43" s="17"/>
    </row>
    <row r="44" spans="1:8" s="2" customFormat="1" ht="21.75" customHeight="1">
      <c r="A44" s="262"/>
      <c r="B44" s="246"/>
      <c r="C44" s="248"/>
      <c r="D44" s="248"/>
      <c r="E44" s="18"/>
      <c r="F44" s="831"/>
      <c r="G44" s="27"/>
      <c r="H44" s="17"/>
    </row>
    <row r="45" spans="1:8" s="2" customFormat="1" ht="21.75" customHeight="1">
      <c r="A45" s="277" t="s">
        <v>76</v>
      </c>
      <c r="B45" s="246" t="s">
        <v>309</v>
      </c>
      <c r="C45" s="248"/>
      <c r="D45" s="248"/>
      <c r="E45" s="18"/>
      <c r="F45" s="831"/>
      <c r="G45" s="27"/>
      <c r="H45" s="17"/>
    </row>
    <row r="46" spans="1:8" s="2" customFormat="1" ht="21.75" customHeight="1">
      <c r="A46" s="272"/>
      <c r="B46" s="275" t="s">
        <v>109</v>
      </c>
      <c r="C46" s="244"/>
      <c r="D46" s="274"/>
      <c r="E46" s="30"/>
      <c r="F46" s="837"/>
      <c r="G46" s="29"/>
      <c r="H46" s="24"/>
    </row>
    <row r="47" spans="1:8" s="2" customFormat="1" ht="21" customHeight="1">
      <c r="A47" s="276"/>
      <c r="B47" s="242" t="s">
        <v>7</v>
      </c>
      <c r="C47" s="244" t="s">
        <v>4</v>
      </c>
      <c r="D47" s="244">
        <v>183</v>
      </c>
      <c r="E47" s="15"/>
      <c r="F47" s="830">
        <f t="shared" ref="F47" si="3">D47*E47</f>
        <v>0</v>
      </c>
      <c r="G47" s="27"/>
      <c r="H47" s="17"/>
    </row>
    <row r="48" spans="1:8" s="2" customFormat="1" ht="20.25" customHeight="1">
      <c r="A48" s="278"/>
      <c r="B48" s="279"/>
      <c r="C48" s="280"/>
      <c r="D48" s="281"/>
      <c r="E48" s="31"/>
      <c r="F48" s="838"/>
      <c r="G48" s="32"/>
      <c r="H48" s="33"/>
    </row>
    <row r="49" spans="1:13" s="7" customFormat="1" ht="22.5" customHeight="1">
      <c r="A49" s="282"/>
      <c r="B49" s="283" t="s">
        <v>44</v>
      </c>
      <c r="C49" s="284"/>
      <c r="D49" s="285"/>
      <c r="E49" s="34"/>
      <c r="F49" s="839">
        <f>SUM(F5:F48)</f>
        <v>0</v>
      </c>
      <c r="G49" s="35"/>
      <c r="H49" s="35"/>
    </row>
    <row r="50" spans="1:13" s="7" customFormat="1" ht="22.5" customHeight="1">
      <c r="A50" s="286"/>
      <c r="B50" s="287"/>
      <c r="C50" s="288"/>
      <c r="D50" s="289"/>
      <c r="E50" s="36"/>
      <c r="F50" s="840"/>
      <c r="G50" s="35"/>
      <c r="H50" s="35"/>
    </row>
    <row r="51" spans="1:13" s="7" customFormat="1" ht="33" customHeight="1">
      <c r="A51" s="219" t="s">
        <v>10</v>
      </c>
      <c r="B51" s="1098" t="s">
        <v>281</v>
      </c>
      <c r="C51" s="1096"/>
      <c r="D51" s="1096"/>
      <c r="E51" s="215"/>
      <c r="F51" s="221"/>
      <c r="G51" s="4"/>
      <c r="H51" s="2"/>
    </row>
    <row r="52" spans="1:13" s="7" customFormat="1" ht="22.5" customHeight="1">
      <c r="A52" s="286"/>
      <c r="B52" s="287"/>
      <c r="C52" s="291"/>
      <c r="D52" s="292"/>
      <c r="E52" s="37"/>
      <c r="F52" s="841"/>
      <c r="G52" s="35"/>
      <c r="H52" s="35"/>
    </row>
    <row r="53" spans="1:13" s="7" customFormat="1" ht="373.5" customHeight="1">
      <c r="A53" s="265" t="s">
        <v>66</v>
      </c>
      <c r="B53" s="293" t="s">
        <v>762</v>
      </c>
      <c r="C53" s="294"/>
      <c r="D53" s="295"/>
      <c r="E53" s="38"/>
      <c r="F53" s="840"/>
      <c r="G53" s="35"/>
      <c r="H53" s="35"/>
    </row>
    <row r="54" spans="1:13" s="7" customFormat="1" ht="154.5" customHeight="1">
      <c r="A54" s="286"/>
      <c r="B54" s="296" t="s">
        <v>327</v>
      </c>
      <c r="C54" s="297"/>
      <c r="D54" s="298"/>
      <c r="E54" s="39"/>
      <c r="F54" s="842"/>
      <c r="G54" s="35"/>
      <c r="H54" s="35"/>
    </row>
    <row r="55" spans="1:13" s="7" customFormat="1" ht="400.5" customHeight="1">
      <c r="A55" s="286"/>
      <c r="B55" s="299" t="s">
        <v>286</v>
      </c>
      <c r="C55" s="300"/>
      <c r="D55" s="301"/>
      <c r="E55" s="40"/>
      <c r="F55" s="843"/>
      <c r="G55" s="35"/>
      <c r="H55" s="35"/>
    </row>
    <row r="56" spans="1:13" s="7" customFormat="1" ht="319.5" customHeight="1">
      <c r="A56" s="286"/>
      <c r="B56" s="302" t="s">
        <v>761</v>
      </c>
      <c r="C56" s="303"/>
      <c r="D56" s="295"/>
      <c r="E56" s="41"/>
      <c r="F56" s="842"/>
      <c r="G56" s="35"/>
      <c r="H56" s="35"/>
    </row>
    <row r="57" spans="1:13" s="7" customFormat="1" ht="22.5" customHeight="1">
      <c r="A57" s="238"/>
      <c r="B57" s="304" t="s">
        <v>287</v>
      </c>
      <c r="C57" s="240"/>
      <c r="D57" s="241"/>
      <c r="E57" s="42"/>
      <c r="F57" s="829"/>
      <c r="G57" s="12"/>
      <c r="H57" s="2"/>
    </row>
    <row r="58" spans="1:13" s="7" customFormat="1" ht="22.5" customHeight="1">
      <c r="A58" s="276"/>
      <c r="B58" s="305" t="s">
        <v>109</v>
      </c>
      <c r="C58" s="240"/>
      <c r="D58" s="241"/>
      <c r="E58" s="42"/>
      <c r="F58" s="829"/>
      <c r="G58" s="12"/>
      <c r="H58" s="2"/>
    </row>
    <row r="59" spans="1:13" s="7" customFormat="1" ht="22.5" customHeight="1">
      <c r="A59" s="276"/>
      <c r="B59" s="242" t="s">
        <v>3</v>
      </c>
      <c r="C59" s="240"/>
      <c r="D59" s="241"/>
      <c r="E59" s="42"/>
      <c r="F59" s="829"/>
      <c r="G59" s="12"/>
      <c r="H59" s="2"/>
      <c r="L59" s="43"/>
    </row>
    <row r="60" spans="1:13" s="2" customFormat="1" ht="22.5" customHeight="1">
      <c r="A60" s="276"/>
      <c r="B60" s="306" t="s">
        <v>37</v>
      </c>
      <c r="C60" s="243" t="s">
        <v>19</v>
      </c>
      <c r="D60" s="244">
        <v>1</v>
      </c>
      <c r="E60" s="15"/>
      <c r="F60" s="830">
        <f>D60*E60</f>
        <v>0</v>
      </c>
      <c r="G60" s="16"/>
      <c r="H60" s="17"/>
      <c r="I60" s="44"/>
      <c r="J60" s="44"/>
      <c r="K60" s="44"/>
      <c r="L60" s="45"/>
    </row>
    <row r="61" spans="1:13" s="7" customFormat="1" ht="22.5" customHeight="1">
      <c r="A61" s="307"/>
      <c r="B61" s="308"/>
      <c r="C61" s="309"/>
      <c r="D61" s="310"/>
      <c r="E61" s="46"/>
      <c r="F61" s="844"/>
      <c r="G61" s="12"/>
      <c r="H61" s="2"/>
      <c r="I61" s="47"/>
      <c r="J61" s="47"/>
      <c r="K61" s="47"/>
      <c r="L61" s="47"/>
      <c r="M61" s="2"/>
    </row>
    <row r="62" spans="1:13" s="7" customFormat="1" ht="22.5" customHeight="1">
      <c r="A62" s="311" t="s">
        <v>65</v>
      </c>
      <c r="B62" s="246" t="s">
        <v>67</v>
      </c>
      <c r="C62" s="312"/>
      <c r="D62" s="313"/>
      <c r="E62" s="48"/>
      <c r="F62" s="845"/>
      <c r="G62" s="16"/>
      <c r="H62" s="17"/>
      <c r="I62" s="47"/>
      <c r="J62" s="47"/>
      <c r="K62" s="47"/>
      <c r="L62" s="47"/>
      <c r="M62" s="2"/>
    </row>
    <row r="63" spans="1:13" s="7" customFormat="1" ht="22.5" customHeight="1">
      <c r="A63" s="276"/>
      <c r="B63" s="305" t="s">
        <v>109</v>
      </c>
      <c r="C63" s="240"/>
      <c r="D63" s="241"/>
      <c r="E63" s="42"/>
      <c r="F63" s="829"/>
      <c r="G63" s="12"/>
      <c r="H63" s="2"/>
      <c r="I63" s="47"/>
      <c r="J63" s="47"/>
      <c r="K63" s="47"/>
      <c r="L63" s="47"/>
      <c r="M63" s="2"/>
    </row>
    <row r="64" spans="1:13" s="7" customFormat="1" ht="22.5" customHeight="1">
      <c r="A64" s="276"/>
      <c r="B64" s="242" t="s">
        <v>5</v>
      </c>
      <c r="C64" s="240"/>
      <c r="D64" s="241"/>
      <c r="E64" s="42"/>
      <c r="F64" s="829"/>
      <c r="G64" s="12"/>
      <c r="H64" s="2"/>
      <c r="I64" s="47"/>
      <c r="J64" s="47"/>
      <c r="K64" s="47"/>
      <c r="L64" s="47"/>
      <c r="M64" s="2"/>
    </row>
    <row r="65" spans="1:13" s="7" customFormat="1" ht="22.5" customHeight="1">
      <c r="A65" s="276"/>
      <c r="B65" s="306" t="s">
        <v>27</v>
      </c>
      <c r="C65" s="243" t="s">
        <v>19</v>
      </c>
      <c r="D65" s="244">
        <v>1</v>
      </c>
      <c r="E65" s="15"/>
      <c r="F65" s="830">
        <f>D65*E65</f>
        <v>0</v>
      </c>
      <c r="G65" s="16"/>
      <c r="H65" s="17"/>
      <c r="I65" s="49"/>
      <c r="J65" s="49"/>
      <c r="K65" s="49"/>
      <c r="L65" s="47"/>
      <c r="M65" s="2"/>
    </row>
    <row r="66" spans="1:13" s="7" customFormat="1" ht="22.5" customHeight="1">
      <c r="A66" s="276"/>
      <c r="B66" s="306" t="s">
        <v>28</v>
      </c>
      <c r="C66" s="243" t="s">
        <v>19</v>
      </c>
      <c r="D66" s="244">
        <v>3</v>
      </c>
      <c r="E66" s="15"/>
      <c r="F66" s="830">
        <f t="shared" ref="F66" si="4">D66*E66</f>
        <v>0</v>
      </c>
      <c r="G66" s="16"/>
      <c r="H66" s="17"/>
      <c r="I66" s="49"/>
      <c r="J66" s="49"/>
      <c r="K66" s="49"/>
      <c r="L66" s="47"/>
      <c r="M66" s="2"/>
    </row>
    <row r="67" spans="1:13" s="7" customFormat="1" ht="22.5" customHeight="1">
      <c r="A67" s="276"/>
      <c r="B67" s="306" t="s">
        <v>29</v>
      </c>
      <c r="C67" s="243" t="s">
        <v>19</v>
      </c>
      <c r="D67" s="244">
        <v>1</v>
      </c>
      <c r="E67" s="15"/>
      <c r="F67" s="830">
        <f>D67*E67</f>
        <v>0</v>
      </c>
      <c r="G67" s="16"/>
      <c r="H67" s="17"/>
      <c r="I67" s="49"/>
      <c r="J67" s="49"/>
      <c r="K67" s="49"/>
      <c r="L67" s="47"/>
    </row>
    <row r="68" spans="1:13" s="7" customFormat="1" ht="22.5" customHeight="1">
      <c r="A68" s="307"/>
      <c r="B68" s="314"/>
      <c r="C68" s="312"/>
      <c r="D68" s="313"/>
      <c r="E68" s="48"/>
      <c r="F68" s="845"/>
      <c r="G68" s="16"/>
      <c r="H68" s="17"/>
      <c r="I68" s="49"/>
      <c r="J68" s="49"/>
      <c r="K68" s="49"/>
      <c r="L68" s="47"/>
    </row>
    <row r="69" spans="1:13" s="7" customFormat="1" ht="22.5" customHeight="1">
      <c r="A69" s="311" t="s">
        <v>68</v>
      </c>
      <c r="B69" s="246" t="s">
        <v>67</v>
      </c>
      <c r="C69" s="309"/>
      <c r="D69" s="310"/>
      <c r="E69" s="46"/>
      <c r="F69" s="844"/>
      <c r="G69" s="12"/>
      <c r="H69" s="2"/>
      <c r="I69" s="49"/>
      <c r="J69" s="49"/>
      <c r="K69" s="49"/>
      <c r="L69" s="47"/>
    </row>
    <row r="70" spans="1:13" s="7" customFormat="1" ht="22.5" customHeight="1">
      <c r="A70" s="276"/>
      <c r="B70" s="305" t="s">
        <v>109</v>
      </c>
      <c r="C70" s="240"/>
      <c r="D70" s="241"/>
      <c r="E70" s="42"/>
      <c r="F70" s="829"/>
      <c r="G70" s="12"/>
      <c r="H70" s="2"/>
      <c r="I70" s="49"/>
      <c r="J70" s="49"/>
      <c r="K70" s="49"/>
      <c r="L70" s="47"/>
    </row>
    <row r="71" spans="1:13" s="7" customFormat="1" ht="22.5" customHeight="1">
      <c r="A71" s="276"/>
      <c r="B71" s="242" t="s">
        <v>7</v>
      </c>
      <c r="C71" s="240"/>
      <c r="D71" s="241"/>
      <c r="E71" s="42"/>
      <c r="F71" s="829"/>
      <c r="G71" s="12"/>
      <c r="H71" s="2"/>
      <c r="I71" s="49"/>
      <c r="J71" s="49"/>
      <c r="K71" s="49"/>
      <c r="L71" s="47"/>
    </row>
    <row r="72" spans="1:13" s="7" customFormat="1" ht="22.5" customHeight="1">
      <c r="A72" s="276"/>
      <c r="B72" s="306" t="s">
        <v>22</v>
      </c>
      <c r="C72" s="243" t="s">
        <v>19</v>
      </c>
      <c r="D72" s="244">
        <v>1</v>
      </c>
      <c r="E72" s="15"/>
      <c r="F72" s="830">
        <f t="shared" ref="F72:F75" si="5">D72*E72</f>
        <v>0</v>
      </c>
      <c r="G72" s="16"/>
      <c r="H72" s="17"/>
      <c r="I72" s="49"/>
      <c r="J72" s="49"/>
      <c r="K72" s="49"/>
      <c r="L72" s="47"/>
    </row>
    <row r="73" spans="1:13" s="7" customFormat="1" ht="22.5" customHeight="1">
      <c r="A73" s="276"/>
      <c r="B73" s="306" t="s">
        <v>23</v>
      </c>
      <c r="C73" s="243" t="s">
        <v>19</v>
      </c>
      <c r="D73" s="244">
        <v>1</v>
      </c>
      <c r="E73" s="15"/>
      <c r="F73" s="830">
        <f>D73*E73</f>
        <v>0</v>
      </c>
      <c r="G73" s="16"/>
      <c r="H73" s="17"/>
      <c r="I73" s="49"/>
      <c r="J73" s="49"/>
      <c r="K73" s="49"/>
      <c r="L73" s="47"/>
    </row>
    <row r="74" spans="1:13" s="7" customFormat="1" ht="22.5" customHeight="1">
      <c r="A74" s="276"/>
      <c r="B74" s="306" t="s">
        <v>24</v>
      </c>
      <c r="C74" s="243" t="s">
        <v>19</v>
      </c>
      <c r="D74" s="244">
        <f>1</f>
        <v>1</v>
      </c>
      <c r="E74" s="15"/>
      <c r="F74" s="830">
        <f>D74*E74</f>
        <v>0</v>
      </c>
      <c r="G74" s="16"/>
      <c r="H74" s="17"/>
      <c r="I74" s="49"/>
      <c r="J74" s="49"/>
      <c r="K74" s="49"/>
      <c r="L74" s="47"/>
    </row>
    <row r="75" spans="1:13" s="7" customFormat="1" ht="22.5" customHeight="1">
      <c r="A75" s="276"/>
      <c r="B75" s="306" t="s">
        <v>25</v>
      </c>
      <c r="C75" s="243" t="s">
        <v>19</v>
      </c>
      <c r="D75" s="244">
        <v>1</v>
      </c>
      <c r="E75" s="15"/>
      <c r="F75" s="830">
        <f t="shared" si="5"/>
        <v>0</v>
      </c>
      <c r="G75" s="16"/>
      <c r="H75" s="17"/>
      <c r="I75" s="49"/>
      <c r="J75" s="49"/>
      <c r="K75" s="49"/>
      <c r="L75" s="47"/>
    </row>
    <row r="76" spans="1:13" s="7" customFormat="1" ht="22.5" customHeight="1">
      <c r="A76" s="276"/>
      <c r="B76" s="306" t="s">
        <v>26</v>
      </c>
      <c r="C76" s="243" t="s">
        <v>19</v>
      </c>
      <c r="D76" s="244">
        <f>1</f>
        <v>1</v>
      </c>
      <c r="E76" s="15"/>
      <c r="F76" s="830">
        <f>D76*E76</f>
        <v>0</v>
      </c>
      <c r="G76" s="16"/>
      <c r="H76" s="17"/>
      <c r="I76" s="49"/>
      <c r="J76" s="49"/>
      <c r="K76" s="49"/>
      <c r="L76" s="47"/>
    </row>
    <row r="77" spans="1:13" s="2" customFormat="1" ht="21" customHeight="1">
      <c r="A77" s="315"/>
      <c r="B77" s="316"/>
      <c r="C77" s="247"/>
      <c r="D77" s="317"/>
      <c r="E77" s="50"/>
      <c r="F77" s="831"/>
      <c r="G77" s="16"/>
      <c r="H77" s="17"/>
      <c r="K77" s="47"/>
    </row>
    <row r="78" spans="1:13" s="2" customFormat="1" ht="213.75" customHeight="1">
      <c r="A78" s="318" t="s">
        <v>69</v>
      </c>
      <c r="B78" s="319" t="s">
        <v>763</v>
      </c>
      <c r="C78" s="320"/>
      <c r="D78" s="321"/>
      <c r="E78" s="51"/>
      <c r="F78" s="846"/>
      <c r="G78" s="16"/>
      <c r="H78" s="17"/>
    </row>
    <row r="79" spans="1:13" s="2" customFormat="1" ht="365.25" customHeight="1">
      <c r="A79" s="230"/>
      <c r="B79" s="322" t="s">
        <v>155</v>
      </c>
      <c r="C79" s="323"/>
      <c r="D79" s="324"/>
      <c r="E79" s="52"/>
      <c r="F79" s="847"/>
      <c r="G79" s="16"/>
      <c r="H79" s="17"/>
    </row>
    <row r="80" spans="1:13" s="2" customFormat="1" ht="378" customHeight="1">
      <c r="A80" s="325"/>
      <c r="B80" s="326" t="s">
        <v>288</v>
      </c>
      <c r="C80" s="320"/>
      <c r="D80" s="324"/>
      <c r="E80" s="53"/>
      <c r="F80" s="848"/>
      <c r="G80" s="16"/>
      <c r="H80" s="17"/>
    </row>
    <row r="81" spans="1:12" s="54" customFormat="1" ht="20.25" customHeight="1">
      <c r="A81" s="276"/>
      <c r="B81" s="239" t="s">
        <v>17</v>
      </c>
      <c r="C81" s="327"/>
      <c r="D81" s="328"/>
      <c r="E81" s="42"/>
      <c r="F81" s="829"/>
      <c r="G81" s="12"/>
      <c r="H81" s="2"/>
    </row>
    <row r="82" spans="1:12" s="54" customFormat="1" ht="19.5" customHeight="1">
      <c r="A82" s="276"/>
      <c r="B82" s="305" t="s">
        <v>109</v>
      </c>
      <c r="C82" s="240"/>
      <c r="D82" s="328"/>
      <c r="E82" s="42"/>
      <c r="F82" s="829"/>
      <c r="G82" s="12"/>
      <c r="H82" s="2"/>
    </row>
    <row r="83" spans="1:12" s="54" customFormat="1" ht="19.5" customHeight="1">
      <c r="A83" s="276"/>
      <c r="B83" s="239" t="s">
        <v>3</v>
      </c>
      <c r="C83" s="243"/>
      <c r="D83" s="329"/>
      <c r="E83" s="15"/>
      <c r="F83" s="830"/>
      <c r="G83" s="16"/>
      <c r="H83" s="17"/>
      <c r="L83" s="55"/>
    </row>
    <row r="84" spans="1:12" s="54" customFormat="1" ht="19.5" customHeight="1">
      <c r="A84" s="276"/>
      <c r="B84" s="306" t="s">
        <v>156</v>
      </c>
      <c r="C84" s="243" t="s">
        <v>19</v>
      </c>
      <c r="D84" s="244">
        <v>1</v>
      </c>
      <c r="E84" s="15"/>
      <c r="F84" s="830">
        <f>D84*E84</f>
        <v>0</v>
      </c>
      <c r="G84" s="16"/>
      <c r="H84" s="17"/>
      <c r="I84" s="55"/>
      <c r="J84" s="55"/>
      <c r="K84" s="55"/>
    </row>
    <row r="85" spans="1:12" s="54" customFormat="1" ht="19.5" customHeight="1">
      <c r="A85" s="307"/>
      <c r="B85" s="314"/>
      <c r="C85" s="312"/>
      <c r="D85" s="330"/>
      <c r="E85" s="48"/>
      <c r="F85" s="845"/>
      <c r="G85" s="16"/>
      <c r="H85" s="17"/>
      <c r="I85" s="55"/>
      <c r="J85" s="55"/>
      <c r="K85" s="55"/>
    </row>
    <row r="86" spans="1:12" s="54" customFormat="1" ht="19.5" customHeight="1">
      <c r="A86" s="331" t="s">
        <v>70</v>
      </c>
      <c r="B86" s="246" t="s">
        <v>79</v>
      </c>
      <c r="C86" s="312"/>
      <c r="D86" s="330"/>
      <c r="E86" s="48"/>
      <c r="F86" s="845"/>
      <c r="G86" s="16"/>
      <c r="H86" s="17"/>
      <c r="I86" s="55"/>
      <c r="J86" s="55"/>
      <c r="K86" s="55"/>
    </row>
    <row r="87" spans="1:12" s="54" customFormat="1" ht="19.5" customHeight="1">
      <c r="A87" s="276"/>
      <c r="B87" s="305" t="s">
        <v>109</v>
      </c>
      <c r="C87" s="240"/>
      <c r="D87" s="328"/>
      <c r="E87" s="42"/>
      <c r="F87" s="829"/>
      <c r="G87" s="12"/>
      <c r="H87" s="2"/>
      <c r="I87" s="55"/>
      <c r="J87" s="55"/>
      <c r="K87" s="55"/>
    </row>
    <row r="88" spans="1:12" s="54" customFormat="1" ht="19.5" customHeight="1">
      <c r="A88" s="276"/>
      <c r="B88" s="239" t="s">
        <v>7</v>
      </c>
      <c r="C88" s="240"/>
      <c r="D88" s="328"/>
      <c r="E88" s="42"/>
      <c r="F88" s="829"/>
      <c r="G88" s="12"/>
      <c r="H88" s="2"/>
      <c r="I88" s="55"/>
      <c r="J88" s="55"/>
      <c r="K88" s="55"/>
    </row>
    <row r="89" spans="1:12" s="54" customFormat="1" ht="19.5" customHeight="1">
      <c r="A89" s="276"/>
      <c r="B89" s="306" t="s">
        <v>157</v>
      </c>
      <c r="C89" s="243" t="s">
        <v>19</v>
      </c>
      <c r="D89" s="329">
        <v>1</v>
      </c>
      <c r="E89" s="15"/>
      <c r="F89" s="830">
        <f t="shared" ref="F89" si="6">D89*E89</f>
        <v>0</v>
      </c>
      <c r="G89" s="16"/>
      <c r="H89" s="17"/>
      <c r="I89" s="55"/>
      <c r="J89" s="55"/>
      <c r="K89" s="55"/>
    </row>
    <row r="90" spans="1:12" s="54" customFormat="1" ht="19.5" customHeight="1">
      <c r="A90" s="332"/>
      <c r="B90" s="333"/>
      <c r="C90" s="334"/>
      <c r="D90" s="335"/>
      <c r="E90" s="57"/>
      <c r="F90" s="849"/>
      <c r="G90" s="58"/>
      <c r="H90" s="58"/>
    </row>
    <row r="91" spans="1:12" s="54" customFormat="1" ht="408" customHeight="1">
      <c r="A91" s="318" t="s">
        <v>71</v>
      </c>
      <c r="B91" s="336" t="s">
        <v>749</v>
      </c>
      <c r="C91" s="337"/>
      <c r="D91" s="338"/>
      <c r="E91" s="60"/>
      <c r="F91" s="850"/>
      <c r="G91" s="58"/>
      <c r="H91" s="58"/>
    </row>
    <row r="92" spans="1:12" s="54" customFormat="1" ht="312.75" customHeight="1">
      <c r="A92" s="339"/>
      <c r="B92" s="340" t="s">
        <v>132</v>
      </c>
      <c r="C92" s="341"/>
      <c r="D92" s="342"/>
      <c r="E92" s="61"/>
      <c r="F92" s="851"/>
      <c r="G92" s="58"/>
      <c r="H92" s="58"/>
    </row>
    <row r="93" spans="1:12" s="54" customFormat="1" ht="195.75" customHeight="1">
      <c r="A93" s="339"/>
      <c r="B93" s="340" t="s">
        <v>104</v>
      </c>
      <c r="C93" s="341"/>
      <c r="D93" s="342"/>
      <c r="E93" s="61"/>
      <c r="F93" s="851"/>
      <c r="G93" s="58"/>
      <c r="H93" s="58"/>
    </row>
    <row r="94" spans="1:12" s="54" customFormat="1" ht="19.5" customHeight="1">
      <c r="A94" s="238"/>
      <c r="B94" s="343" t="s">
        <v>17</v>
      </c>
      <c r="C94" s="260"/>
      <c r="D94" s="261"/>
      <c r="E94" s="15"/>
      <c r="F94" s="835"/>
      <c r="G94" s="26"/>
      <c r="H94" s="24"/>
    </row>
    <row r="95" spans="1:12" s="54" customFormat="1" ht="19.5" customHeight="1">
      <c r="A95" s="276"/>
      <c r="B95" s="305" t="s">
        <v>109</v>
      </c>
      <c r="C95" s="243"/>
      <c r="D95" s="244"/>
      <c r="E95" s="15"/>
      <c r="F95" s="830"/>
      <c r="G95" s="16"/>
      <c r="H95" s="17"/>
    </row>
    <row r="96" spans="1:12" s="54" customFormat="1" ht="19.5" customHeight="1">
      <c r="A96" s="276"/>
      <c r="B96" s="239" t="s">
        <v>7</v>
      </c>
      <c r="C96" s="243"/>
      <c r="D96" s="244"/>
      <c r="E96" s="15"/>
      <c r="F96" s="830"/>
      <c r="G96" s="16"/>
      <c r="H96" s="17"/>
    </row>
    <row r="97" spans="1:8" s="54" customFormat="1" ht="19.5" customHeight="1">
      <c r="A97" s="276"/>
      <c r="B97" s="306" t="s">
        <v>80</v>
      </c>
      <c r="C97" s="243" t="s">
        <v>19</v>
      </c>
      <c r="D97" s="244">
        <v>4</v>
      </c>
      <c r="E97" s="15"/>
      <c r="F97" s="830">
        <f t="shared" ref="F97" si="7">D97*E97</f>
        <v>0</v>
      </c>
      <c r="G97" s="16"/>
      <c r="H97" s="17"/>
    </row>
    <row r="98" spans="1:8" s="54" customFormat="1" ht="19.5" customHeight="1">
      <c r="A98" s="332"/>
      <c r="B98" s="344"/>
      <c r="C98" s="345"/>
      <c r="D98" s="346"/>
      <c r="E98" s="62"/>
      <c r="F98" s="852"/>
      <c r="G98" s="58"/>
      <c r="H98" s="58"/>
    </row>
    <row r="99" spans="1:8" s="54" customFormat="1" ht="339" customHeight="1">
      <c r="A99" s="269" t="s">
        <v>73</v>
      </c>
      <c r="B99" s="347" t="s">
        <v>282</v>
      </c>
      <c r="C99" s="345"/>
      <c r="D99" s="346"/>
      <c r="E99" s="62"/>
      <c r="F99" s="852"/>
      <c r="G99" s="58"/>
      <c r="H99" s="58"/>
    </row>
    <row r="100" spans="1:8" s="2" customFormat="1" ht="162" customHeight="1">
      <c r="A100" s="348"/>
      <c r="B100" s="349" t="s">
        <v>81</v>
      </c>
      <c r="C100" s="350"/>
      <c r="D100" s="351"/>
      <c r="E100" s="63"/>
      <c r="F100" s="853"/>
      <c r="G100" s="32"/>
      <c r="H100" s="64"/>
    </row>
    <row r="101" spans="1:8" s="54" customFormat="1" ht="19.5" customHeight="1">
      <c r="A101" s="352"/>
      <c r="B101" s="242" t="s">
        <v>14</v>
      </c>
      <c r="C101" s="261" t="s">
        <v>12</v>
      </c>
      <c r="D101" s="244">
        <f>170</f>
        <v>170</v>
      </c>
      <c r="E101" s="14"/>
      <c r="F101" s="830">
        <f>D101*E101</f>
        <v>0</v>
      </c>
      <c r="G101" s="32"/>
      <c r="H101" s="17"/>
    </row>
    <row r="102" spans="1:8" s="54" customFormat="1" ht="19.5" customHeight="1">
      <c r="A102" s="353"/>
      <c r="B102" s="354"/>
      <c r="C102" s="355"/>
      <c r="D102" s="356"/>
      <c r="E102" s="65"/>
      <c r="F102" s="854"/>
      <c r="G102" s="58"/>
      <c r="H102" s="58"/>
    </row>
    <row r="103" spans="1:8" s="54" customFormat="1" ht="29.25" customHeight="1">
      <c r="A103" s="282"/>
      <c r="B103" s="283" t="s">
        <v>280</v>
      </c>
      <c r="C103" s="284"/>
      <c r="D103" s="285"/>
      <c r="E103" s="66"/>
      <c r="F103" s="855">
        <f>SUM(F53:F102)</f>
        <v>0</v>
      </c>
      <c r="G103" s="35"/>
      <c r="H103" s="35"/>
    </row>
    <row r="104" spans="1:8" s="54" customFormat="1" ht="19.5" customHeight="1">
      <c r="A104" s="339"/>
      <c r="B104" s="357"/>
      <c r="C104" s="355"/>
      <c r="D104" s="358"/>
      <c r="E104" s="67"/>
      <c r="F104" s="856"/>
      <c r="G104" s="58"/>
      <c r="H104" s="58"/>
    </row>
    <row r="105" spans="1:8" s="54" customFormat="1" ht="35.25" customHeight="1">
      <c r="A105" s="359" t="s">
        <v>13</v>
      </c>
      <c r="B105" s="1098" t="s">
        <v>46</v>
      </c>
      <c r="C105" s="1096"/>
      <c r="D105" s="1096"/>
      <c r="E105" s="215"/>
      <c r="F105" s="221"/>
      <c r="G105" s="4"/>
      <c r="H105" s="2"/>
    </row>
    <row r="106" spans="1:8" s="54" customFormat="1" ht="20.25" customHeight="1">
      <c r="A106" s="360"/>
      <c r="B106" s="361"/>
      <c r="C106" s="362"/>
      <c r="D106" s="363"/>
      <c r="E106" s="68"/>
      <c r="F106" s="857"/>
      <c r="G106" s="4"/>
      <c r="H106" s="2"/>
    </row>
    <row r="107" spans="1:8" s="54" customFormat="1" ht="318" customHeight="1">
      <c r="A107" s="269" t="s">
        <v>66</v>
      </c>
      <c r="B107" s="349" t="s">
        <v>303</v>
      </c>
      <c r="C107" s="364"/>
      <c r="D107" s="365"/>
      <c r="E107" s="69"/>
      <c r="F107" s="858"/>
      <c r="G107" s="4"/>
      <c r="H107" s="2"/>
    </row>
    <row r="108" spans="1:8" s="54" customFormat="1" ht="23.25" customHeight="1">
      <c r="A108" s="238"/>
      <c r="B108" s="366" t="s">
        <v>89</v>
      </c>
      <c r="C108" s="367"/>
      <c r="D108" s="368"/>
      <c r="E108" s="70"/>
      <c r="F108" s="859"/>
    </row>
    <row r="109" spans="1:8" s="54" customFormat="1" ht="23.25" customHeight="1">
      <c r="A109" s="238"/>
      <c r="B109" s="366" t="s">
        <v>84</v>
      </c>
      <c r="C109" s="327"/>
      <c r="D109" s="241"/>
      <c r="E109" s="42"/>
      <c r="F109" s="829"/>
      <c r="G109" s="12"/>
      <c r="H109" s="2"/>
    </row>
    <row r="110" spans="1:8" s="54" customFormat="1" ht="23.25" customHeight="1">
      <c r="A110" s="352"/>
      <c r="B110" s="369" t="s">
        <v>82</v>
      </c>
      <c r="C110" s="244" t="s">
        <v>30</v>
      </c>
      <c r="D110" s="244">
        <f>138</f>
        <v>138</v>
      </c>
      <c r="E110" s="15"/>
      <c r="F110" s="830">
        <f>D110*E110</f>
        <v>0</v>
      </c>
      <c r="G110" s="32"/>
      <c r="H110" s="17"/>
    </row>
    <row r="111" spans="1:8" s="54" customFormat="1" ht="18" customHeight="1">
      <c r="A111" s="360"/>
      <c r="B111" s="370"/>
      <c r="C111" s="371"/>
      <c r="D111" s="372"/>
      <c r="E111" s="71"/>
      <c r="F111" s="860"/>
      <c r="G111" s="4"/>
      <c r="H111" s="2"/>
    </row>
    <row r="112" spans="1:8" s="2" customFormat="1" ht="36" customHeight="1">
      <c r="A112" s="373" t="s">
        <v>65</v>
      </c>
      <c r="B112" s="227" t="s">
        <v>271</v>
      </c>
      <c r="C112" s="374"/>
      <c r="D112" s="375"/>
      <c r="E112" s="72"/>
      <c r="F112" s="861"/>
      <c r="G112" s="32"/>
      <c r="H112" s="64"/>
    </row>
    <row r="113" spans="1:8" s="2" customFormat="1" ht="343.5" customHeight="1">
      <c r="A113" s="376" t="s">
        <v>362</v>
      </c>
      <c r="B113" s="322" t="s">
        <v>328</v>
      </c>
      <c r="C113" s="377"/>
      <c r="D113" s="378"/>
      <c r="E113" s="73"/>
      <c r="F113" s="862"/>
      <c r="G113" s="32"/>
      <c r="H113" s="64"/>
    </row>
    <row r="114" spans="1:8" s="54" customFormat="1" ht="20.25" customHeight="1">
      <c r="A114" s="352"/>
      <c r="B114" s="369" t="s">
        <v>11</v>
      </c>
      <c r="C114" s="244"/>
      <c r="D114" s="244"/>
      <c r="E114" s="15"/>
      <c r="F114" s="830"/>
      <c r="G114" s="32"/>
      <c r="H114" s="17"/>
    </row>
    <row r="115" spans="1:8" s="54" customFormat="1" ht="23.25" customHeight="1">
      <c r="A115" s="238"/>
      <c r="B115" s="366" t="s">
        <v>113</v>
      </c>
      <c r="C115" s="367"/>
      <c r="D115" s="368"/>
      <c r="E115" s="70"/>
      <c r="F115" s="859"/>
    </row>
    <row r="116" spans="1:8" s="54" customFormat="1" ht="20.25" customHeight="1">
      <c r="A116" s="352"/>
      <c r="B116" s="379" t="s">
        <v>110</v>
      </c>
      <c r="C116" s="244" t="s">
        <v>30</v>
      </c>
      <c r="D116" s="244">
        <f>255</f>
        <v>255</v>
      </c>
      <c r="E116" s="15"/>
      <c r="F116" s="830">
        <f>D116*E116</f>
        <v>0</v>
      </c>
      <c r="G116" s="32"/>
      <c r="H116" s="17"/>
    </row>
    <row r="117" spans="1:8" s="54" customFormat="1" ht="28.5" customHeight="1">
      <c r="A117" s="380"/>
      <c r="B117" s="379" t="s">
        <v>129</v>
      </c>
      <c r="C117" s="244" t="s">
        <v>30</v>
      </c>
      <c r="D117" s="244">
        <f>24</f>
        <v>24</v>
      </c>
      <c r="E117" s="15"/>
      <c r="F117" s="830">
        <f>D117*E117</f>
        <v>0</v>
      </c>
      <c r="G117" s="32"/>
      <c r="H117" s="17"/>
    </row>
    <row r="118" spans="1:8" s="2" customFormat="1" ht="308.25" customHeight="1">
      <c r="A118" s="376" t="s">
        <v>380</v>
      </c>
      <c r="B118" s="349" t="s">
        <v>329</v>
      </c>
      <c r="C118" s="377"/>
      <c r="D118" s="378"/>
      <c r="E118" s="73"/>
      <c r="F118" s="862"/>
      <c r="G118" s="32"/>
      <c r="H118" s="64"/>
    </row>
    <row r="119" spans="1:8" s="54" customFormat="1" ht="20.25" customHeight="1">
      <c r="A119" s="352"/>
      <c r="B119" s="369" t="s">
        <v>11</v>
      </c>
      <c r="C119" s="244"/>
      <c r="D119" s="244"/>
      <c r="E119" s="15"/>
      <c r="F119" s="830"/>
      <c r="G119" s="32"/>
      <c r="H119" s="17"/>
    </row>
    <row r="120" spans="1:8" s="54" customFormat="1" ht="23.25" customHeight="1">
      <c r="A120" s="238"/>
      <c r="B120" s="366" t="s">
        <v>113</v>
      </c>
      <c r="C120" s="367"/>
      <c r="D120" s="368"/>
      <c r="E120" s="70"/>
      <c r="F120" s="859"/>
    </row>
    <row r="121" spans="1:8" s="54" customFormat="1" ht="30.75" customHeight="1">
      <c r="A121" s="381"/>
      <c r="B121" s="369" t="s">
        <v>270</v>
      </c>
      <c r="C121" s="244" t="s">
        <v>30</v>
      </c>
      <c r="D121" s="244">
        <f>76</f>
        <v>76</v>
      </c>
      <c r="E121" s="15"/>
      <c r="F121" s="830">
        <f>D121*E121</f>
        <v>0</v>
      </c>
      <c r="G121" s="32"/>
      <c r="H121" s="17"/>
    </row>
    <row r="122" spans="1:8" s="2" customFormat="1" ht="273.75" customHeight="1">
      <c r="A122" s="382" t="s">
        <v>402</v>
      </c>
      <c r="B122" s="322" t="s">
        <v>330</v>
      </c>
      <c r="C122" s="377"/>
      <c r="D122" s="378"/>
      <c r="E122" s="73"/>
      <c r="F122" s="862"/>
      <c r="G122" s="32"/>
      <c r="H122" s="64"/>
    </row>
    <row r="123" spans="1:8" s="54" customFormat="1" ht="20.25" customHeight="1">
      <c r="A123" s="352"/>
      <c r="B123" s="369" t="s">
        <v>11</v>
      </c>
      <c r="C123" s="244"/>
      <c r="D123" s="244"/>
      <c r="E123" s="15"/>
      <c r="F123" s="830"/>
      <c r="G123" s="32"/>
      <c r="H123" s="17"/>
    </row>
    <row r="124" spans="1:8" s="54" customFormat="1" ht="23.25" customHeight="1">
      <c r="A124" s="238"/>
      <c r="B124" s="366" t="s">
        <v>113</v>
      </c>
      <c r="C124" s="367"/>
      <c r="D124" s="368"/>
      <c r="E124" s="70"/>
      <c r="F124" s="859"/>
    </row>
    <row r="125" spans="1:8" s="54" customFormat="1" ht="20.25" customHeight="1">
      <c r="A125" s="380"/>
      <c r="B125" s="379" t="s">
        <v>121</v>
      </c>
      <c r="C125" s="244" t="s">
        <v>30</v>
      </c>
      <c r="D125" s="244">
        <f>14</f>
        <v>14</v>
      </c>
      <c r="E125" s="15"/>
      <c r="F125" s="830">
        <f>D125*E125</f>
        <v>0</v>
      </c>
      <c r="G125" s="32"/>
      <c r="H125" s="17"/>
    </row>
    <row r="126" spans="1:8" s="2" customFormat="1" ht="85.5" customHeight="1">
      <c r="A126" s="383"/>
      <c r="B126" s="384" t="s">
        <v>290</v>
      </c>
      <c r="C126" s="385"/>
      <c r="D126" s="386"/>
      <c r="E126" s="74"/>
      <c r="F126" s="863"/>
      <c r="G126" s="32"/>
      <c r="H126" s="64"/>
    </row>
    <row r="127" spans="1:8" s="2" customFormat="1" ht="309" customHeight="1">
      <c r="A127" s="348"/>
      <c r="B127" s="349" t="s">
        <v>331</v>
      </c>
      <c r="C127" s="350"/>
      <c r="D127" s="351"/>
      <c r="E127" s="63"/>
      <c r="F127" s="853"/>
      <c r="G127" s="32"/>
      <c r="H127" s="64"/>
    </row>
    <row r="128" spans="1:8" s="2" customFormat="1" ht="354" customHeight="1">
      <c r="A128" s="373"/>
      <c r="B128" s="387" t="s">
        <v>332</v>
      </c>
      <c r="C128" s="388"/>
      <c r="D128" s="375"/>
      <c r="E128" s="72"/>
      <c r="F128" s="861"/>
      <c r="G128" s="32"/>
      <c r="H128" s="64"/>
    </row>
    <row r="129" spans="1:8" s="2" customFormat="1" ht="361.5" customHeight="1">
      <c r="A129" s="389"/>
      <c r="B129" s="340" t="s">
        <v>774</v>
      </c>
      <c r="C129" s="390"/>
      <c r="D129" s="386"/>
      <c r="E129" s="74"/>
      <c r="F129" s="863"/>
      <c r="G129" s="32"/>
      <c r="H129" s="64"/>
    </row>
    <row r="130" spans="1:8" s="54" customFormat="1" ht="18" customHeight="1">
      <c r="A130" s="391"/>
      <c r="B130" s="392"/>
      <c r="C130" s="393"/>
      <c r="D130" s="393"/>
      <c r="E130" s="75"/>
      <c r="F130" s="864"/>
      <c r="G130" s="32"/>
      <c r="H130" s="17"/>
    </row>
    <row r="131" spans="1:8" s="2" customFormat="1" ht="28.5" customHeight="1">
      <c r="A131" s="373" t="s">
        <v>68</v>
      </c>
      <c r="B131" s="227" t="s">
        <v>272</v>
      </c>
      <c r="C131" s="374"/>
      <c r="D131" s="375"/>
      <c r="E131" s="72"/>
      <c r="F131" s="861"/>
      <c r="G131" s="32"/>
      <c r="H131" s="64"/>
    </row>
    <row r="132" spans="1:8" s="2" customFormat="1" ht="183" customHeight="1">
      <c r="A132" s="376" t="s">
        <v>424</v>
      </c>
      <c r="B132" s="322" t="s">
        <v>333</v>
      </c>
      <c r="C132" s="377"/>
      <c r="D132" s="378"/>
      <c r="E132" s="73"/>
      <c r="F132" s="862"/>
      <c r="G132" s="32"/>
      <c r="H132" s="64"/>
    </row>
    <row r="133" spans="1:8" s="54" customFormat="1" ht="23.25" customHeight="1">
      <c r="A133" s="352"/>
      <c r="B133" s="369" t="s">
        <v>11</v>
      </c>
      <c r="C133" s="244"/>
      <c r="D133" s="244"/>
      <c r="E133" s="15"/>
      <c r="F133" s="830"/>
      <c r="G133" s="32"/>
      <c r="H133" s="17"/>
    </row>
    <row r="134" spans="1:8" s="54" customFormat="1" ht="22.5" customHeight="1">
      <c r="A134" s="238"/>
      <c r="B134" s="366" t="s">
        <v>113</v>
      </c>
      <c r="C134" s="367"/>
      <c r="D134" s="368"/>
      <c r="E134" s="70"/>
      <c r="F134" s="859"/>
    </row>
    <row r="135" spans="1:8" s="54" customFormat="1" ht="20.25" customHeight="1">
      <c r="A135" s="352"/>
      <c r="B135" s="379" t="s">
        <v>105</v>
      </c>
      <c r="C135" s="244" t="s">
        <v>30</v>
      </c>
      <c r="D135" s="244">
        <v>30</v>
      </c>
      <c r="E135" s="15"/>
      <c r="F135" s="830">
        <f>D135*E135</f>
        <v>0</v>
      </c>
      <c r="G135" s="32"/>
      <c r="H135" s="17"/>
    </row>
    <row r="136" spans="1:8" s="2" customFormat="1" ht="269.25" customHeight="1">
      <c r="A136" s="376" t="s">
        <v>434</v>
      </c>
      <c r="B136" s="349" t="s">
        <v>334</v>
      </c>
      <c r="C136" s="377"/>
      <c r="D136" s="378"/>
      <c r="E136" s="73"/>
      <c r="F136" s="862"/>
      <c r="G136" s="32"/>
      <c r="H136" s="64"/>
    </row>
    <row r="137" spans="1:8" s="54" customFormat="1" ht="20.25" customHeight="1">
      <c r="A137" s="352"/>
      <c r="B137" s="369" t="s">
        <v>11</v>
      </c>
      <c r="C137" s="244"/>
      <c r="D137" s="244"/>
      <c r="E137" s="15"/>
      <c r="F137" s="830"/>
      <c r="G137" s="32"/>
      <c r="H137" s="17"/>
    </row>
    <row r="138" spans="1:8" s="54" customFormat="1" ht="23.25" customHeight="1">
      <c r="A138" s="238"/>
      <c r="B138" s="366" t="s">
        <v>113</v>
      </c>
      <c r="C138" s="367"/>
      <c r="D138" s="368"/>
      <c r="E138" s="70"/>
      <c r="F138" s="859"/>
    </row>
    <row r="139" spans="1:8" s="54" customFormat="1" ht="30.75" customHeight="1">
      <c r="A139" s="381"/>
      <c r="B139" s="369" t="s">
        <v>273</v>
      </c>
      <c r="C139" s="244" t="s">
        <v>30</v>
      </c>
      <c r="D139" s="244">
        <v>38</v>
      </c>
      <c r="E139" s="15"/>
      <c r="F139" s="830">
        <f>D139*E139</f>
        <v>0</v>
      </c>
      <c r="G139" s="32"/>
      <c r="H139" s="17"/>
    </row>
    <row r="140" spans="1:8" s="2" customFormat="1" ht="268.5" customHeight="1">
      <c r="A140" s="382" t="s">
        <v>450</v>
      </c>
      <c r="B140" s="322" t="s">
        <v>335</v>
      </c>
      <c r="C140" s="377"/>
      <c r="D140" s="378"/>
      <c r="E140" s="73"/>
      <c r="F140" s="862"/>
      <c r="G140" s="32"/>
      <c r="H140" s="64"/>
    </row>
    <row r="141" spans="1:8" s="54" customFormat="1" ht="20.25" customHeight="1">
      <c r="A141" s="352"/>
      <c r="B141" s="369" t="s">
        <v>11</v>
      </c>
      <c r="C141" s="244"/>
      <c r="D141" s="244"/>
      <c r="E141" s="15"/>
      <c r="F141" s="830"/>
      <c r="G141" s="32"/>
      <c r="H141" s="17"/>
    </row>
    <row r="142" spans="1:8" s="54" customFormat="1" ht="23.25" customHeight="1">
      <c r="A142" s="238"/>
      <c r="B142" s="366" t="s">
        <v>113</v>
      </c>
      <c r="C142" s="367"/>
      <c r="D142" s="368"/>
      <c r="E142" s="70"/>
      <c r="F142" s="859"/>
    </row>
    <row r="143" spans="1:8" s="54" customFormat="1" ht="20.25" customHeight="1">
      <c r="A143" s="380"/>
      <c r="B143" s="379" t="s">
        <v>120</v>
      </c>
      <c r="C143" s="244" t="s">
        <v>30</v>
      </c>
      <c r="D143" s="244">
        <v>53.5</v>
      </c>
      <c r="E143" s="15"/>
      <c r="F143" s="830">
        <f>D143*E143</f>
        <v>0</v>
      </c>
      <c r="G143" s="32"/>
      <c r="H143" s="17"/>
    </row>
    <row r="144" spans="1:8" s="2" customFormat="1" ht="92.25" customHeight="1">
      <c r="A144" s="383"/>
      <c r="B144" s="394" t="s">
        <v>291</v>
      </c>
      <c r="C144" s="385"/>
      <c r="D144" s="386"/>
      <c r="E144" s="74"/>
      <c r="F144" s="863"/>
      <c r="G144" s="32"/>
      <c r="H144" s="64"/>
    </row>
    <row r="145" spans="1:8" s="2" customFormat="1" ht="319.5" customHeight="1">
      <c r="A145" s="348"/>
      <c r="B145" s="349" t="s">
        <v>331</v>
      </c>
      <c r="C145" s="350"/>
      <c r="D145" s="351"/>
      <c r="E145" s="63"/>
      <c r="F145" s="853"/>
      <c r="G145" s="32"/>
      <c r="H145" s="64"/>
    </row>
    <row r="146" spans="1:8" s="2" customFormat="1" ht="352.5" customHeight="1">
      <c r="A146" s="373"/>
      <c r="B146" s="387" t="s">
        <v>332</v>
      </c>
      <c r="C146" s="388"/>
      <c r="D146" s="375"/>
      <c r="E146" s="72"/>
      <c r="F146" s="861"/>
      <c r="G146" s="32"/>
      <c r="H146" s="64"/>
    </row>
    <row r="147" spans="1:8" s="2" customFormat="1" ht="366" customHeight="1">
      <c r="A147" s="389"/>
      <c r="B147" s="340" t="s">
        <v>776</v>
      </c>
      <c r="C147" s="390"/>
      <c r="D147" s="386"/>
      <c r="E147" s="74"/>
      <c r="F147" s="863"/>
      <c r="G147" s="32"/>
      <c r="H147" s="64"/>
    </row>
    <row r="148" spans="1:8" s="54" customFormat="1" ht="18.75" customHeight="1">
      <c r="A148" s="395"/>
      <c r="B148" s="392"/>
      <c r="C148" s="393"/>
      <c r="D148" s="393"/>
      <c r="E148" s="75"/>
      <c r="F148" s="864"/>
      <c r="G148" s="32"/>
      <c r="H148" s="17"/>
    </row>
    <row r="149" spans="1:8" s="54" customFormat="1" ht="349.5" customHeight="1">
      <c r="A149" s="396" t="s">
        <v>69</v>
      </c>
      <c r="B149" s="227" t="s">
        <v>336</v>
      </c>
      <c r="C149" s="393"/>
      <c r="D149" s="393"/>
      <c r="E149" s="75"/>
      <c r="F149" s="864"/>
      <c r="G149" s="32"/>
      <c r="H149" s="17"/>
    </row>
    <row r="150" spans="1:8" s="2" customFormat="1" ht="291.75" customHeight="1">
      <c r="A150" s="348"/>
      <c r="B150" s="349" t="s">
        <v>297</v>
      </c>
      <c r="C150" s="397"/>
      <c r="D150" s="351"/>
      <c r="E150" s="63"/>
      <c r="F150" s="853"/>
      <c r="G150" s="32"/>
      <c r="H150" s="64"/>
    </row>
    <row r="151" spans="1:8" s="2" customFormat="1" ht="271.5" customHeight="1">
      <c r="A151" s="348"/>
      <c r="B151" s="398" t="s">
        <v>147</v>
      </c>
      <c r="C151" s="350"/>
      <c r="D151" s="351"/>
      <c r="E151" s="63"/>
      <c r="F151" s="853"/>
      <c r="G151" s="32"/>
      <c r="H151" s="64"/>
    </row>
    <row r="152" spans="1:8" s="2" customFormat="1" ht="372" customHeight="1">
      <c r="A152" s="382"/>
      <c r="B152" s="349" t="s">
        <v>775</v>
      </c>
      <c r="C152" s="350"/>
      <c r="D152" s="351"/>
      <c r="E152" s="63"/>
      <c r="F152" s="853"/>
      <c r="G152" s="32"/>
      <c r="H152" s="64"/>
    </row>
    <row r="153" spans="1:8" s="54" customFormat="1" ht="20.25" customHeight="1">
      <c r="A153" s="352"/>
      <c r="B153" s="369" t="s">
        <v>11</v>
      </c>
      <c r="C153" s="244"/>
      <c r="D153" s="244"/>
      <c r="E153" s="15"/>
      <c r="F153" s="830"/>
      <c r="G153" s="32"/>
      <c r="H153" s="17"/>
    </row>
    <row r="154" spans="1:8" s="54" customFormat="1" ht="23.25" customHeight="1">
      <c r="A154" s="276"/>
      <c r="B154" s="305" t="s">
        <v>113</v>
      </c>
      <c r="C154" s="367"/>
      <c r="D154" s="368"/>
      <c r="E154" s="70"/>
      <c r="F154" s="859"/>
    </row>
    <row r="155" spans="1:8" s="54" customFormat="1" ht="20.25" customHeight="1">
      <c r="A155" s="380"/>
      <c r="B155" s="379" t="s">
        <v>119</v>
      </c>
      <c r="C155" s="244" t="s">
        <v>30</v>
      </c>
      <c r="D155" s="244">
        <v>16</v>
      </c>
      <c r="E155" s="15"/>
      <c r="F155" s="830">
        <f>D155*E155</f>
        <v>0</v>
      </c>
      <c r="G155" s="32"/>
      <c r="H155" s="17"/>
    </row>
    <row r="156" spans="1:8" s="54" customFormat="1" ht="20.25" customHeight="1">
      <c r="A156" s="391"/>
      <c r="B156" s="392"/>
      <c r="C156" s="393"/>
      <c r="D156" s="393"/>
      <c r="E156" s="75"/>
      <c r="F156" s="864"/>
      <c r="G156" s="32"/>
      <c r="H156" s="17"/>
    </row>
    <row r="157" spans="1:8" s="54" customFormat="1" ht="279" customHeight="1">
      <c r="A157" s="399" t="s">
        <v>70</v>
      </c>
      <c r="B157" s="227" t="s">
        <v>292</v>
      </c>
      <c r="C157" s="393"/>
      <c r="D157" s="393"/>
      <c r="E157" s="75"/>
      <c r="F157" s="864"/>
      <c r="G157" s="32"/>
      <c r="H157" s="17"/>
    </row>
    <row r="158" spans="1:8" s="2" customFormat="1" ht="265.5" customHeight="1">
      <c r="A158" s="348"/>
      <c r="B158" s="398" t="s">
        <v>148</v>
      </c>
      <c r="C158" s="350"/>
      <c r="D158" s="351"/>
      <c r="E158" s="63"/>
      <c r="F158" s="853"/>
      <c r="G158" s="32"/>
      <c r="H158" s="64"/>
    </row>
    <row r="159" spans="1:8" s="2" customFormat="1" ht="198" customHeight="1">
      <c r="A159" s="348"/>
      <c r="B159" s="398" t="s">
        <v>777</v>
      </c>
      <c r="C159" s="350"/>
      <c r="D159" s="351"/>
      <c r="E159" s="63"/>
      <c r="F159" s="853"/>
      <c r="G159" s="32"/>
      <c r="H159" s="64"/>
    </row>
    <row r="160" spans="1:8" s="54" customFormat="1" ht="22.5" customHeight="1">
      <c r="A160" s="352"/>
      <c r="B160" s="369" t="s">
        <v>11</v>
      </c>
      <c r="C160" s="244" t="s">
        <v>30</v>
      </c>
      <c r="D160" s="244">
        <f>120</f>
        <v>120</v>
      </c>
      <c r="E160" s="15"/>
      <c r="F160" s="830">
        <f>D160*E160</f>
        <v>0</v>
      </c>
      <c r="G160" s="32"/>
      <c r="H160" s="17"/>
    </row>
    <row r="161" spans="1:8" s="54" customFormat="1" ht="20.25" customHeight="1">
      <c r="A161" s="391"/>
      <c r="B161" s="400"/>
      <c r="C161" s="321"/>
      <c r="D161" s="401"/>
      <c r="E161" s="76"/>
      <c r="F161" s="848"/>
      <c r="G161" s="32"/>
      <c r="H161" s="17"/>
    </row>
    <row r="162" spans="1:8" s="54" customFormat="1" ht="34.5" customHeight="1">
      <c r="A162" s="282"/>
      <c r="B162" s="1077" t="s">
        <v>47</v>
      </c>
      <c r="C162" s="1078"/>
      <c r="D162" s="1079"/>
      <c r="E162" s="77"/>
      <c r="F162" s="865">
        <f>SUM(F107:F161)</f>
        <v>0</v>
      </c>
      <c r="G162" s="35"/>
      <c r="H162" s="35"/>
    </row>
    <row r="163" spans="1:8" s="54" customFormat="1" ht="20.25" customHeight="1">
      <c r="A163" s="402"/>
      <c r="B163" s="403"/>
      <c r="C163" s="404"/>
      <c r="D163" s="405"/>
      <c r="E163" s="78"/>
      <c r="F163" s="866"/>
      <c r="G163" s="4"/>
      <c r="H163" s="2"/>
    </row>
    <row r="164" spans="1:8" s="54" customFormat="1" ht="33.75" customHeight="1">
      <c r="A164" s="359" t="s">
        <v>16</v>
      </c>
      <c r="B164" s="1098" t="s">
        <v>48</v>
      </c>
      <c r="C164" s="1096"/>
      <c r="D164" s="1096"/>
      <c r="E164" s="215"/>
      <c r="F164" s="221"/>
      <c r="G164" s="4"/>
      <c r="H164" s="2"/>
    </row>
    <row r="165" spans="1:8" s="54" customFormat="1" ht="20.25" customHeight="1">
      <c r="A165" s="360"/>
      <c r="B165" s="403"/>
      <c r="C165" s="406"/>
      <c r="D165" s="407"/>
      <c r="E165" s="79"/>
      <c r="F165" s="867"/>
      <c r="G165" s="4"/>
      <c r="H165" s="2"/>
    </row>
    <row r="166" spans="1:8" s="54" customFormat="1" ht="351" customHeight="1">
      <c r="A166" s="408" t="s">
        <v>66</v>
      </c>
      <c r="B166" s="227" t="s">
        <v>278</v>
      </c>
      <c r="C166" s="404"/>
      <c r="D166" s="405"/>
      <c r="E166" s="78"/>
      <c r="F166" s="866"/>
      <c r="G166" s="4"/>
      <c r="H166" s="2"/>
    </row>
    <row r="167" spans="1:8" s="54" customFormat="1" ht="350.25" customHeight="1">
      <c r="A167" s="360"/>
      <c r="B167" s="322" t="s">
        <v>293</v>
      </c>
      <c r="C167" s="409"/>
      <c r="D167" s="410"/>
      <c r="E167" s="80"/>
      <c r="F167" s="866"/>
      <c r="G167" s="4"/>
      <c r="H167" s="2"/>
    </row>
    <row r="168" spans="1:8" s="54" customFormat="1" ht="316.5" customHeight="1">
      <c r="A168" s="339"/>
      <c r="B168" s="411" t="s">
        <v>294</v>
      </c>
      <c r="C168" s="355"/>
      <c r="D168" s="356"/>
      <c r="E168" s="65"/>
      <c r="F168" s="850"/>
      <c r="G168" s="58"/>
      <c r="H168" s="58"/>
    </row>
    <row r="169" spans="1:8" s="54" customFormat="1" ht="292.5" customHeight="1">
      <c r="A169" s="339"/>
      <c r="B169" s="412" t="s">
        <v>779</v>
      </c>
      <c r="C169" s="355"/>
      <c r="D169" s="356"/>
      <c r="E169" s="65"/>
      <c r="F169" s="850"/>
      <c r="G169" s="58"/>
      <c r="H169" s="58"/>
    </row>
    <row r="170" spans="1:8" s="54" customFormat="1" ht="234" customHeight="1">
      <c r="A170" s="339"/>
      <c r="B170" s="413" t="s">
        <v>778</v>
      </c>
      <c r="C170" s="355"/>
      <c r="D170" s="356"/>
      <c r="E170" s="65"/>
      <c r="F170" s="850"/>
      <c r="G170" s="58"/>
      <c r="H170" s="58"/>
    </row>
    <row r="171" spans="1:8" s="54" customFormat="1" ht="19.5" customHeight="1">
      <c r="A171" s="352"/>
      <c r="B171" s="242" t="s">
        <v>83</v>
      </c>
      <c r="C171" s="261"/>
      <c r="D171" s="244"/>
      <c r="E171" s="15"/>
      <c r="F171" s="830"/>
      <c r="G171" s="32"/>
      <c r="H171" s="17"/>
    </row>
    <row r="172" spans="1:8" s="54" customFormat="1" ht="19.5" customHeight="1">
      <c r="A172" s="352"/>
      <c r="B172" s="305" t="s">
        <v>111</v>
      </c>
      <c r="C172" s="261"/>
      <c r="D172" s="244"/>
      <c r="E172" s="15"/>
      <c r="F172" s="830"/>
      <c r="G172" s="32"/>
      <c r="H172" s="17"/>
    </row>
    <row r="173" spans="1:8" s="54" customFormat="1" ht="19.5" customHeight="1">
      <c r="A173" s="352"/>
      <c r="B173" s="242" t="s">
        <v>20</v>
      </c>
      <c r="C173" s="261" t="s">
        <v>85</v>
      </c>
      <c r="D173" s="244">
        <f>495</f>
        <v>495</v>
      </c>
      <c r="E173" s="15"/>
      <c r="F173" s="830">
        <f>D173*E173</f>
        <v>0</v>
      </c>
      <c r="G173" s="32"/>
      <c r="H173" s="17"/>
    </row>
    <row r="174" spans="1:8" s="54" customFormat="1" ht="19.5" customHeight="1">
      <c r="A174" s="414"/>
      <c r="B174" s="246"/>
      <c r="C174" s="264"/>
      <c r="D174" s="248"/>
      <c r="E174" s="18"/>
      <c r="F174" s="831"/>
      <c r="G174" s="32"/>
      <c r="H174" s="17"/>
    </row>
    <row r="175" spans="1:8" s="54" customFormat="1" ht="19.5" customHeight="1">
      <c r="A175" s="415" t="s">
        <v>65</v>
      </c>
      <c r="B175" s="246" t="s">
        <v>67</v>
      </c>
      <c r="C175" s="264"/>
      <c r="D175" s="248"/>
      <c r="E175" s="18"/>
      <c r="F175" s="831"/>
      <c r="G175" s="32"/>
      <c r="H175" s="17"/>
    </row>
    <row r="176" spans="1:8" s="54" customFormat="1" ht="19.5" customHeight="1">
      <c r="A176" s="352"/>
      <c r="B176" s="305" t="s">
        <v>112</v>
      </c>
      <c r="C176" s="261"/>
      <c r="D176" s="244"/>
      <c r="E176" s="15"/>
      <c r="F176" s="830"/>
      <c r="G176" s="32"/>
      <c r="H176" s="17"/>
    </row>
    <row r="177" spans="1:8" s="54" customFormat="1" ht="19.5" customHeight="1">
      <c r="A177" s="352"/>
      <c r="B177" s="242" t="s">
        <v>20</v>
      </c>
      <c r="C177" s="261" t="s">
        <v>85</v>
      </c>
      <c r="D177" s="244">
        <f>240</f>
        <v>240</v>
      </c>
      <c r="E177" s="15"/>
      <c r="F177" s="830">
        <f>D177*E177</f>
        <v>0</v>
      </c>
      <c r="G177" s="32"/>
      <c r="H177" s="17"/>
    </row>
    <row r="178" spans="1:8" s="54" customFormat="1" ht="19.5" customHeight="1">
      <c r="A178" s="414"/>
      <c r="B178" s="246"/>
      <c r="C178" s="264"/>
      <c r="D178" s="248"/>
      <c r="E178" s="18"/>
      <c r="F178" s="831"/>
      <c r="G178" s="32"/>
      <c r="H178" s="17"/>
    </row>
    <row r="179" spans="1:8" s="54" customFormat="1" ht="19.5" customHeight="1">
      <c r="A179" s="415" t="s">
        <v>68</v>
      </c>
      <c r="B179" s="246" t="s">
        <v>67</v>
      </c>
      <c r="C179" s="264"/>
      <c r="D179" s="248"/>
      <c r="E179" s="18"/>
      <c r="F179" s="831"/>
      <c r="G179" s="32"/>
      <c r="H179" s="17"/>
    </row>
    <row r="180" spans="1:8" s="54" customFormat="1" ht="19.5" customHeight="1">
      <c r="A180" s="352"/>
      <c r="B180" s="305" t="s">
        <v>111</v>
      </c>
      <c r="C180" s="261"/>
      <c r="D180" s="244"/>
      <c r="E180" s="15"/>
      <c r="F180" s="830"/>
      <c r="G180" s="32"/>
      <c r="H180" s="17"/>
    </row>
    <row r="181" spans="1:8" s="54" customFormat="1" ht="19.5" customHeight="1">
      <c r="A181" s="352"/>
      <c r="B181" s="242" t="s">
        <v>21</v>
      </c>
      <c r="C181" s="261" t="s">
        <v>85</v>
      </c>
      <c r="D181" s="244">
        <f>435</f>
        <v>435</v>
      </c>
      <c r="E181" s="15"/>
      <c r="F181" s="830">
        <f>D181*E181</f>
        <v>0</v>
      </c>
      <c r="G181" s="32"/>
      <c r="H181" s="17"/>
    </row>
    <row r="182" spans="1:8" s="54" customFormat="1" ht="19.5" customHeight="1">
      <c r="A182" s="339"/>
      <c r="B182" s="333"/>
      <c r="C182" s="416"/>
      <c r="D182" s="417"/>
      <c r="E182" s="81"/>
      <c r="F182" s="868"/>
      <c r="G182" s="58"/>
      <c r="H182" s="58"/>
    </row>
    <row r="183" spans="1:8" s="54" customFormat="1" ht="48.75" customHeight="1">
      <c r="A183" s="418" t="s">
        <v>69</v>
      </c>
      <c r="B183" s="319" t="s">
        <v>274</v>
      </c>
      <c r="C183" s="416"/>
      <c r="D183" s="417"/>
      <c r="E183" s="59"/>
      <c r="F183" s="868"/>
      <c r="G183" s="58"/>
      <c r="H183" s="58"/>
    </row>
    <row r="184" spans="1:8" s="54" customFormat="1" ht="153.75" customHeight="1">
      <c r="A184" s="318" t="s">
        <v>560</v>
      </c>
      <c r="B184" s="227" t="s">
        <v>276</v>
      </c>
      <c r="C184" s="404"/>
      <c r="D184" s="419"/>
      <c r="E184" s="69"/>
      <c r="F184" s="869"/>
      <c r="G184" s="4"/>
      <c r="H184" s="2"/>
    </row>
    <row r="185" spans="1:8" s="54" customFormat="1" ht="19.5" customHeight="1">
      <c r="A185" s="380"/>
      <c r="B185" s="242" t="s">
        <v>83</v>
      </c>
      <c r="C185" s="261"/>
      <c r="D185" s="244"/>
      <c r="E185" s="15"/>
      <c r="F185" s="830"/>
      <c r="G185" s="32"/>
      <c r="H185" s="17"/>
    </row>
    <row r="186" spans="1:8" s="54" customFormat="1" ht="19.5" customHeight="1">
      <c r="A186" s="420"/>
      <c r="B186" s="305" t="s">
        <v>111</v>
      </c>
      <c r="C186" s="261"/>
      <c r="D186" s="244"/>
      <c r="E186" s="15"/>
      <c r="F186" s="830"/>
      <c r="G186" s="32"/>
      <c r="H186" s="17"/>
    </row>
    <row r="187" spans="1:8" s="54" customFormat="1" ht="27" customHeight="1">
      <c r="A187" s="380"/>
      <c r="B187" s="242" t="s">
        <v>158</v>
      </c>
      <c r="C187" s="244" t="s">
        <v>85</v>
      </c>
      <c r="D187" s="244">
        <v>50</v>
      </c>
      <c r="E187" s="15"/>
      <c r="F187" s="830">
        <f>D187*E187</f>
        <v>0</v>
      </c>
      <c r="G187" s="32"/>
      <c r="H187" s="17"/>
    </row>
    <row r="188" spans="1:8" s="2" customFormat="1" ht="187.5" customHeight="1">
      <c r="A188" s="376" t="s">
        <v>561</v>
      </c>
      <c r="B188" s="349" t="s">
        <v>277</v>
      </c>
      <c r="C188" s="377"/>
      <c r="D188" s="378"/>
      <c r="E188" s="73"/>
      <c r="F188" s="862"/>
      <c r="G188" s="32"/>
      <c r="H188" s="64"/>
    </row>
    <row r="189" spans="1:8" s="54" customFormat="1" ht="19.5" customHeight="1">
      <c r="A189" s="380"/>
      <c r="B189" s="242" t="s">
        <v>83</v>
      </c>
      <c r="C189" s="261"/>
      <c r="D189" s="244"/>
      <c r="E189" s="15"/>
      <c r="F189" s="830"/>
      <c r="G189" s="32"/>
      <c r="H189" s="17"/>
    </row>
    <row r="190" spans="1:8" s="54" customFormat="1" ht="19.5" customHeight="1">
      <c r="A190" s="420"/>
      <c r="B190" s="305" t="s">
        <v>111</v>
      </c>
      <c r="C190" s="261"/>
      <c r="D190" s="244"/>
      <c r="E190" s="15"/>
      <c r="F190" s="830"/>
      <c r="G190" s="32"/>
      <c r="H190" s="17"/>
    </row>
    <row r="191" spans="1:8" s="54" customFormat="1" ht="19.5" customHeight="1">
      <c r="A191" s="421"/>
      <c r="B191" s="242" t="s">
        <v>279</v>
      </c>
      <c r="C191" s="261" t="s">
        <v>85</v>
      </c>
      <c r="D191" s="244">
        <f>48</f>
        <v>48</v>
      </c>
      <c r="E191" s="15"/>
      <c r="F191" s="830">
        <f>D191*E191</f>
        <v>0</v>
      </c>
      <c r="G191" s="32"/>
      <c r="H191" s="17"/>
    </row>
    <row r="192" spans="1:8" s="54" customFormat="1" ht="164.25" customHeight="1">
      <c r="A192" s="422"/>
      <c r="B192" s="411" t="s">
        <v>275</v>
      </c>
      <c r="C192" s="404"/>
      <c r="D192" s="410"/>
      <c r="E192" s="78"/>
      <c r="F192" s="866"/>
      <c r="G192" s="4"/>
      <c r="H192" s="2"/>
    </row>
    <row r="193" spans="1:8" s="54" customFormat="1" ht="306" customHeight="1">
      <c r="A193" s="339"/>
      <c r="B193" s="412" t="s">
        <v>304</v>
      </c>
      <c r="C193" s="341"/>
      <c r="D193" s="342"/>
      <c r="E193" s="61"/>
      <c r="F193" s="851"/>
      <c r="G193" s="58"/>
      <c r="H193" s="58"/>
    </row>
    <row r="194" spans="1:8" s="54" customFormat="1" ht="133.5" customHeight="1">
      <c r="A194" s="339"/>
      <c r="B194" s="349" t="s">
        <v>343</v>
      </c>
      <c r="C194" s="416"/>
      <c r="D194" s="338"/>
      <c r="E194" s="59"/>
      <c r="F194" s="850"/>
      <c r="G194" s="58"/>
      <c r="H194" s="58"/>
    </row>
    <row r="195" spans="1:8" s="54" customFormat="1" ht="20.25" customHeight="1">
      <c r="A195" s="423"/>
      <c r="B195" s="424"/>
      <c r="C195" s="425"/>
      <c r="D195" s="393"/>
      <c r="E195" s="75"/>
      <c r="F195" s="870"/>
      <c r="G195" s="32"/>
      <c r="H195" s="17"/>
    </row>
    <row r="196" spans="1:8" s="54" customFormat="1" ht="409.5" customHeight="1">
      <c r="A196" s="265" t="s">
        <v>70</v>
      </c>
      <c r="B196" s="336" t="s">
        <v>764</v>
      </c>
      <c r="C196" s="426"/>
      <c r="D196" s="417"/>
      <c r="E196" s="60"/>
      <c r="F196" s="868"/>
      <c r="G196" s="58"/>
      <c r="H196" s="58"/>
    </row>
    <row r="197" spans="1:8" s="54" customFormat="1" ht="19.5" customHeight="1">
      <c r="A197" s="352"/>
      <c r="B197" s="369" t="s">
        <v>82</v>
      </c>
      <c r="C197" s="244"/>
      <c r="D197" s="244"/>
      <c r="E197" s="15"/>
      <c r="F197" s="830"/>
      <c r="G197" s="32"/>
      <c r="H197" s="17"/>
    </row>
    <row r="198" spans="1:8" s="54" customFormat="1" ht="19.5" customHeight="1">
      <c r="A198" s="352"/>
      <c r="B198" s="427" t="s">
        <v>108</v>
      </c>
      <c r="C198" s="244" t="s">
        <v>85</v>
      </c>
      <c r="D198" s="244">
        <f>202</f>
        <v>202</v>
      </c>
      <c r="E198" s="15"/>
      <c r="F198" s="830">
        <f>D198*E198</f>
        <v>0</v>
      </c>
      <c r="G198" s="32"/>
      <c r="H198" s="17"/>
    </row>
    <row r="199" spans="1:8" s="54" customFormat="1" ht="19.5" customHeight="1">
      <c r="A199" s="339"/>
      <c r="B199" s="428"/>
      <c r="C199" s="334"/>
      <c r="D199" s="335"/>
      <c r="E199" s="56"/>
      <c r="F199" s="871"/>
      <c r="G199" s="58"/>
      <c r="H199" s="58"/>
    </row>
    <row r="200" spans="1:8" s="54" customFormat="1" ht="342.75" customHeight="1">
      <c r="A200" s="429" t="s">
        <v>71</v>
      </c>
      <c r="B200" s="340" t="s">
        <v>765</v>
      </c>
      <c r="C200" s="430"/>
      <c r="D200" s="431"/>
      <c r="E200" s="82"/>
      <c r="F200" s="872"/>
      <c r="G200" s="58"/>
      <c r="H200" s="58"/>
    </row>
    <row r="201" spans="1:8" s="54" customFormat="1" ht="19.5" customHeight="1">
      <c r="A201" s="352"/>
      <c r="B201" s="242" t="s">
        <v>14</v>
      </c>
      <c r="C201" s="244"/>
      <c r="D201" s="244"/>
      <c r="E201" s="15"/>
      <c r="F201" s="830"/>
      <c r="G201" s="32"/>
      <c r="H201" s="17"/>
    </row>
    <row r="202" spans="1:8" s="54" customFormat="1" ht="19.5" customHeight="1">
      <c r="A202" s="352"/>
      <c r="B202" s="305" t="s">
        <v>109</v>
      </c>
      <c r="C202" s="244" t="s">
        <v>12</v>
      </c>
      <c r="D202" s="244">
        <f>45</f>
        <v>45</v>
      </c>
      <c r="E202" s="15"/>
      <c r="F202" s="830">
        <f>D202*E202</f>
        <v>0</v>
      </c>
      <c r="G202" s="32"/>
      <c r="H202" s="17"/>
    </row>
    <row r="203" spans="1:8" s="54" customFormat="1" ht="19.5" customHeight="1">
      <c r="A203" s="432"/>
      <c r="B203" s="344"/>
      <c r="C203" s="426"/>
      <c r="D203" s="417"/>
      <c r="E203" s="60"/>
      <c r="F203" s="868"/>
      <c r="G203" s="58"/>
      <c r="H203" s="58"/>
    </row>
    <row r="204" spans="1:8" s="54" customFormat="1" ht="240.75" customHeight="1">
      <c r="A204" s="408" t="s">
        <v>562</v>
      </c>
      <c r="B204" s="227" t="s">
        <v>760</v>
      </c>
      <c r="C204" s="426"/>
      <c r="D204" s="346"/>
      <c r="E204" s="60"/>
      <c r="F204" s="868"/>
      <c r="G204" s="58"/>
      <c r="H204" s="58"/>
    </row>
    <row r="205" spans="1:8" s="54" customFormat="1" ht="210.75" customHeight="1">
      <c r="A205" s="269"/>
      <c r="B205" s="336" t="s">
        <v>118</v>
      </c>
      <c r="C205" s="416"/>
      <c r="D205" s="433"/>
      <c r="E205" s="60"/>
      <c r="F205" s="868"/>
      <c r="G205" s="58"/>
      <c r="H205" s="58"/>
    </row>
    <row r="206" spans="1:8" s="54" customFormat="1" ht="19.5" customHeight="1">
      <c r="A206" s="380"/>
      <c r="B206" s="242" t="s">
        <v>15</v>
      </c>
      <c r="C206" s="367"/>
      <c r="D206" s="434"/>
      <c r="E206" s="70"/>
      <c r="F206" s="859"/>
    </row>
    <row r="207" spans="1:8" s="54" customFormat="1" ht="19.5" customHeight="1">
      <c r="A207" s="435"/>
      <c r="B207" s="242" t="s">
        <v>86</v>
      </c>
      <c r="C207" s="243" t="s">
        <v>12</v>
      </c>
      <c r="D207" s="244">
        <f>140</f>
        <v>140</v>
      </c>
      <c r="E207" s="15"/>
      <c r="F207" s="830">
        <f>D207*E207</f>
        <v>0</v>
      </c>
      <c r="G207" s="32"/>
      <c r="H207" s="17"/>
    </row>
    <row r="208" spans="1:8" s="54" customFormat="1" ht="195.75" customHeight="1">
      <c r="A208" s="265" t="s">
        <v>563</v>
      </c>
      <c r="B208" s="436" t="s">
        <v>766</v>
      </c>
      <c r="C208" s="341"/>
      <c r="D208" s="356"/>
      <c r="E208" s="61"/>
      <c r="F208" s="851"/>
      <c r="G208" s="58"/>
      <c r="H208" s="58"/>
    </row>
    <row r="209" spans="1:8" s="54" customFormat="1" ht="198" customHeight="1">
      <c r="A209" s="429"/>
      <c r="B209" s="436" t="s">
        <v>298</v>
      </c>
      <c r="C209" s="355"/>
      <c r="D209" s="356"/>
      <c r="E209" s="61"/>
      <c r="F209" s="851"/>
      <c r="G209" s="58"/>
      <c r="H209" s="58"/>
    </row>
    <row r="210" spans="1:8" s="54" customFormat="1" ht="19.5" customHeight="1">
      <c r="A210" s="380"/>
      <c r="B210" s="242" t="s">
        <v>15</v>
      </c>
      <c r="C210" s="437"/>
      <c r="D210" s="437"/>
      <c r="E210" s="70"/>
      <c r="F210" s="859"/>
    </row>
    <row r="211" spans="1:8" s="54" customFormat="1" ht="19.5" customHeight="1">
      <c r="A211" s="438"/>
      <c r="B211" s="369" t="s">
        <v>87</v>
      </c>
      <c r="C211" s="439" t="s">
        <v>12</v>
      </c>
      <c r="D211" s="244">
        <f>146</f>
        <v>146</v>
      </c>
      <c r="E211" s="15"/>
      <c r="F211" s="873">
        <f>D211*E211</f>
        <v>0</v>
      </c>
      <c r="G211" s="32"/>
      <c r="H211" s="17"/>
    </row>
    <row r="212" spans="1:8" s="54" customFormat="1" ht="19.5" customHeight="1">
      <c r="A212" s="440"/>
      <c r="B212" s="344"/>
      <c r="C212" s="345"/>
      <c r="D212" s="346"/>
      <c r="E212" s="62"/>
      <c r="F212" s="852"/>
      <c r="G212" s="58"/>
      <c r="H212" s="58"/>
    </row>
    <row r="213" spans="1:8" s="54" customFormat="1" ht="33" customHeight="1">
      <c r="A213" s="441"/>
      <c r="B213" s="1097" t="s">
        <v>50</v>
      </c>
      <c r="C213" s="1097"/>
      <c r="D213" s="1097"/>
      <c r="E213" s="1023"/>
      <c r="F213" s="874">
        <f>SUM(F166:F212)</f>
        <v>0</v>
      </c>
      <c r="G213" s="35"/>
      <c r="H213" s="35"/>
    </row>
    <row r="214" spans="1:8" s="54" customFormat="1" ht="19.5" customHeight="1">
      <c r="A214" s="442"/>
      <c r="B214" s="443"/>
      <c r="C214" s="444"/>
      <c r="D214" s="445"/>
      <c r="E214" s="65"/>
      <c r="F214" s="856"/>
      <c r="G214" s="58"/>
      <c r="H214" s="58"/>
    </row>
    <row r="215" spans="1:8" s="54" customFormat="1" ht="30.75" customHeight="1">
      <c r="A215" s="359" t="s">
        <v>18</v>
      </c>
      <c r="B215" s="1096" t="s">
        <v>51</v>
      </c>
      <c r="C215" s="1096"/>
      <c r="D215" s="1096"/>
      <c r="E215" s="215"/>
      <c r="F215" s="221"/>
      <c r="G215" s="4"/>
      <c r="H215" s="2"/>
    </row>
    <row r="216" spans="1:8" s="54" customFormat="1" ht="19.5" customHeight="1">
      <c r="A216" s="446"/>
      <c r="B216" s="447"/>
      <c r="C216" s="448"/>
      <c r="D216" s="449"/>
      <c r="E216" s="83"/>
      <c r="F216" s="875"/>
      <c r="G216" s="58"/>
      <c r="H216" s="58"/>
    </row>
    <row r="217" spans="1:8" s="54" customFormat="1" ht="350.25" customHeight="1">
      <c r="A217" s="269" t="s">
        <v>66</v>
      </c>
      <c r="B217" s="349" t="s">
        <v>337</v>
      </c>
      <c r="C217" s="430"/>
      <c r="D217" s="342"/>
      <c r="E217" s="984"/>
      <c r="F217" s="849"/>
      <c r="G217" s="58"/>
      <c r="H217" s="58"/>
    </row>
    <row r="218" spans="1:8" s="54" customFormat="1" ht="260.25" customHeight="1">
      <c r="A218" s="269"/>
      <c r="B218" s="450" t="s">
        <v>133</v>
      </c>
      <c r="C218" s="416"/>
      <c r="D218" s="342"/>
      <c r="E218" s="984"/>
      <c r="F218" s="849"/>
      <c r="G218" s="58"/>
      <c r="H218" s="58"/>
    </row>
    <row r="219" spans="1:8" s="54" customFormat="1" ht="22.5" customHeight="1">
      <c r="A219" s="451"/>
      <c r="B219" s="304" t="s">
        <v>88</v>
      </c>
      <c r="C219" s="452"/>
      <c r="D219" s="453"/>
      <c r="E219" s="985"/>
      <c r="F219" s="876"/>
      <c r="G219" s="58"/>
      <c r="H219" s="58"/>
    </row>
    <row r="220" spans="1:8" s="54" customFormat="1" ht="23.25" customHeight="1">
      <c r="A220" s="276"/>
      <c r="B220" s="305" t="s">
        <v>114</v>
      </c>
      <c r="C220" s="367"/>
      <c r="D220" s="368"/>
      <c r="E220" s="986"/>
      <c r="F220" s="859"/>
    </row>
    <row r="221" spans="1:8" s="54" customFormat="1" ht="23.25" customHeight="1">
      <c r="A221" s="276"/>
      <c r="B221" s="239" t="s">
        <v>90</v>
      </c>
      <c r="C221" s="244" t="s">
        <v>4</v>
      </c>
      <c r="D221" s="244">
        <f>385</f>
        <v>385</v>
      </c>
      <c r="E221" s="987"/>
      <c r="F221" s="830">
        <f>D221*E221</f>
        <v>0</v>
      </c>
      <c r="G221" s="27"/>
      <c r="H221" s="17"/>
    </row>
    <row r="222" spans="1:8" s="54" customFormat="1" ht="23.25" customHeight="1">
      <c r="A222" s="307"/>
      <c r="B222" s="308"/>
      <c r="C222" s="313"/>
      <c r="D222" s="313"/>
      <c r="E222" s="988"/>
      <c r="F222" s="845"/>
      <c r="G222" s="27"/>
      <c r="H222" s="17"/>
    </row>
    <row r="223" spans="1:8" s="54" customFormat="1" ht="23.25" customHeight="1">
      <c r="A223" s="311" t="s">
        <v>65</v>
      </c>
      <c r="B223" s="246" t="s">
        <v>67</v>
      </c>
      <c r="C223" s="313"/>
      <c r="D223" s="313"/>
      <c r="E223" s="988"/>
      <c r="F223" s="845"/>
      <c r="G223" s="27"/>
      <c r="H223" s="17"/>
    </row>
    <row r="224" spans="1:8" s="54" customFormat="1" ht="23.25" customHeight="1">
      <c r="A224" s="276"/>
      <c r="B224" s="305" t="s">
        <v>114</v>
      </c>
      <c r="C224" s="367"/>
      <c r="D224" s="368"/>
      <c r="E224" s="986"/>
      <c r="F224" s="859"/>
    </row>
    <row r="225" spans="1:8" s="54" customFormat="1" ht="23.25" customHeight="1">
      <c r="A225" s="276"/>
      <c r="B225" s="239" t="s">
        <v>159</v>
      </c>
      <c r="C225" s="244" t="s">
        <v>4</v>
      </c>
      <c r="D225" s="244">
        <f>468</f>
        <v>468</v>
      </c>
      <c r="E225" s="987"/>
      <c r="F225" s="830">
        <f t="shared" ref="F225" si="8">D225*E225</f>
        <v>0</v>
      </c>
      <c r="G225" s="27"/>
      <c r="H225" s="17"/>
    </row>
    <row r="226" spans="1:8" s="54" customFormat="1" ht="23.25" customHeight="1">
      <c r="A226" s="307"/>
      <c r="B226" s="308"/>
      <c r="C226" s="313"/>
      <c r="D226" s="313"/>
      <c r="E226" s="988"/>
      <c r="F226" s="845"/>
      <c r="G226" s="27"/>
      <c r="H226" s="17"/>
    </row>
    <row r="227" spans="1:8" s="54" customFormat="1" ht="23.25" customHeight="1">
      <c r="A227" s="311" t="s">
        <v>68</v>
      </c>
      <c r="B227" s="246" t="s">
        <v>67</v>
      </c>
      <c r="C227" s="313"/>
      <c r="D227" s="313"/>
      <c r="E227" s="988"/>
      <c r="F227" s="845"/>
      <c r="G227" s="27"/>
      <c r="H227" s="17"/>
    </row>
    <row r="228" spans="1:8" s="54" customFormat="1" ht="23.25" customHeight="1">
      <c r="A228" s="276"/>
      <c r="B228" s="305" t="s">
        <v>114</v>
      </c>
      <c r="C228" s="367"/>
      <c r="D228" s="368"/>
      <c r="E228" s="986"/>
      <c r="F228" s="859"/>
    </row>
    <row r="229" spans="1:8" s="54" customFormat="1" ht="19.5" customHeight="1">
      <c r="A229" s="276"/>
      <c r="B229" s="239" t="s">
        <v>91</v>
      </c>
      <c r="C229" s="329" t="s">
        <v>4</v>
      </c>
      <c r="D229" s="244">
        <v>180</v>
      </c>
      <c r="E229" s="107"/>
      <c r="F229" s="830">
        <f t="shared" ref="F229" si="9">D229*E229</f>
        <v>0</v>
      </c>
      <c r="G229" s="27"/>
      <c r="H229" s="17"/>
    </row>
    <row r="230" spans="1:8" s="54" customFormat="1" ht="19.5" customHeight="1">
      <c r="A230" s="265"/>
      <c r="B230" s="454"/>
      <c r="C230" s="426"/>
      <c r="D230" s="338"/>
      <c r="E230" s="984"/>
      <c r="F230" s="852"/>
      <c r="G230" s="58"/>
      <c r="H230" s="58"/>
    </row>
    <row r="231" spans="1:8" s="54" customFormat="1" ht="400.5" customHeight="1">
      <c r="A231" s="429" t="s">
        <v>69</v>
      </c>
      <c r="B231" s="340" t="s">
        <v>780</v>
      </c>
      <c r="C231" s="430"/>
      <c r="D231" s="431"/>
      <c r="E231" s="984"/>
      <c r="F231" s="851"/>
      <c r="G231" s="58"/>
      <c r="H231" s="58"/>
    </row>
    <row r="232" spans="1:8" s="54" customFormat="1" ht="282.75" customHeight="1">
      <c r="A232" s="429"/>
      <c r="B232" s="349" t="s">
        <v>338</v>
      </c>
      <c r="C232" s="430"/>
      <c r="D232" s="431"/>
      <c r="E232" s="984"/>
      <c r="F232" s="851"/>
      <c r="G232" s="58"/>
      <c r="H232" s="58"/>
    </row>
    <row r="233" spans="1:8" s="54" customFormat="1" ht="24" customHeight="1">
      <c r="A233" s="276"/>
      <c r="B233" s="242" t="s">
        <v>126</v>
      </c>
      <c r="C233" s="244"/>
      <c r="D233" s="244"/>
      <c r="E233" s="107"/>
      <c r="F233" s="830"/>
      <c r="G233" s="27"/>
      <c r="H233" s="17"/>
    </row>
    <row r="234" spans="1:8" s="54" customFormat="1" ht="23.25" customHeight="1">
      <c r="A234" s="276"/>
      <c r="B234" s="305" t="s">
        <v>114</v>
      </c>
      <c r="C234" s="367"/>
      <c r="D234" s="368"/>
      <c r="E234" s="986"/>
      <c r="F234" s="859"/>
    </row>
    <row r="235" spans="1:8" s="54" customFormat="1" ht="23.25" customHeight="1">
      <c r="A235" s="276"/>
      <c r="B235" s="239" t="s">
        <v>115</v>
      </c>
      <c r="C235" s="244" t="s">
        <v>4</v>
      </c>
      <c r="D235" s="244">
        <f>61</f>
        <v>61</v>
      </c>
      <c r="E235" s="107"/>
      <c r="F235" s="830">
        <f t="shared" ref="F235" si="10">D235*E235</f>
        <v>0</v>
      </c>
      <c r="G235" s="27"/>
      <c r="H235" s="17"/>
    </row>
    <row r="236" spans="1:8" s="54" customFormat="1" ht="19.5" customHeight="1">
      <c r="A236" s="265"/>
      <c r="B236" s="454"/>
      <c r="C236" s="426"/>
      <c r="D236" s="338"/>
      <c r="E236" s="984"/>
      <c r="F236" s="852"/>
      <c r="G236" s="58"/>
      <c r="H236" s="58"/>
    </row>
    <row r="237" spans="1:8" s="54" customFormat="1" ht="347.25" customHeight="1">
      <c r="A237" s="455" t="s">
        <v>70</v>
      </c>
      <c r="B237" s="456" t="s">
        <v>306</v>
      </c>
      <c r="C237" s="430"/>
      <c r="D237" s="431"/>
      <c r="E237" s="984"/>
      <c r="F237" s="851"/>
      <c r="G237" s="58"/>
      <c r="H237" s="58"/>
    </row>
    <row r="238" spans="1:8" s="54" customFormat="1" ht="353.25" customHeight="1">
      <c r="A238" s="457"/>
      <c r="B238" s="340" t="s">
        <v>781</v>
      </c>
      <c r="C238" s="430"/>
      <c r="D238" s="431"/>
      <c r="E238" s="984"/>
      <c r="F238" s="851"/>
      <c r="G238" s="58"/>
      <c r="H238" s="58"/>
    </row>
    <row r="239" spans="1:8" s="54" customFormat="1" ht="19.5" customHeight="1">
      <c r="A239" s="276"/>
      <c r="B239" s="242" t="s">
        <v>126</v>
      </c>
      <c r="C239" s="244"/>
      <c r="D239" s="244"/>
      <c r="E239" s="107"/>
      <c r="F239" s="830"/>
      <c r="G239" s="27"/>
      <c r="H239" s="17"/>
    </row>
    <row r="240" spans="1:8" s="54" customFormat="1" ht="23.25" customHeight="1">
      <c r="A240" s="276"/>
      <c r="B240" s="305" t="s">
        <v>114</v>
      </c>
      <c r="C240" s="367"/>
      <c r="D240" s="368"/>
      <c r="E240" s="986"/>
      <c r="F240" s="859"/>
    </row>
    <row r="241" spans="1:8" s="54" customFormat="1" ht="23.25" customHeight="1">
      <c r="A241" s="276"/>
      <c r="B241" s="239" t="s">
        <v>92</v>
      </c>
      <c r="C241" s="244" t="s">
        <v>4</v>
      </c>
      <c r="D241" s="244">
        <f>25</f>
        <v>25</v>
      </c>
      <c r="E241" s="987"/>
      <c r="F241" s="877">
        <f t="shared" ref="F241:F242" si="11">D241*E241</f>
        <v>0</v>
      </c>
      <c r="G241" s="27"/>
      <c r="H241" s="17"/>
    </row>
    <row r="242" spans="1:8" s="54" customFormat="1" ht="23.25" customHeight="1">
      <c r="A242" s="276"/>
      <c r="B242" s="239" t="s">
        <v>93</v>
      </c>
      <c r="C242" s="244" t="s">
        <v>4</v>
      </c>
      <c r="D242" s="244">
        <f>40</f>
        <v>40</v>
      </c>
      <c r="E242" s="987"/>
      <c r="F242" s="877">
        <f t="shared" si="11"/>
        <v>0</v>
      </c>
      <c r="G242" s="27"/>
      <c r="H242" s="17"/>
    </row>
    <row r="243" spans="1:8" s="54" customFormat="1" ht="23.25" customHeight="1">
      <c r="A243" s="458"/>
      <c r="B243" s="459"/>
      <c r="C243" s="393"/>
      <c r="D243" s="393"/>
      <c r="E243" s="989"/>
      <c r="F243" s="864"/>
      <c r="G243" s="27"/>
      <c r="H243" s="17"/>
    </row>
    <row r="244" spans="1:8" s="54" customFormat="1" ht="26.25" customHeight="1">
      <c r="A244" s="282"/>
      <c r="B244" s="460" t="s">
        <v>52</v>
      </c>
      <c r="C244" s="461"/>
      <c r="D244" s="462"/>
      <c r="E244" s="990"/>
      <c r="F244" s="865">
        <f>SUM(F217:F243)</f>
        <v>0</v>
      </c>
      <c r="G244" s="35"/>
      <c r="H244" s="35"/>
    </row>
    <row r="245" spans="1:8" s="54" customFormat="1" ht="19.5" customHeight="1">
      <c r="A245" s="339"/>
      <c r="B245" s="463"/>
      <c r="C245" s="337"/>
      <c r="D245" s="338"/>
      <c r="E245" s="991"/>
      <c r="F245" s="878"/>
      <c r="G245" s="58"/>
      <c r="H245" s="58"/>
    </row>
    <row r="246" spans="1:8" s="54" customFormat="1" ht="24" customHeight="1">
      <c r="A246" s="359" t="s">
        <v>39</v>
      </c>
      <c r="B246" s="290" t="s">
        <v>53</v>
      </c>
      <c r="C246" s="220"/>
      <c r="D246" s="220"/>
      <c r="E246" s="215"/>
      <c r="F246" s="221"/>
      <c r="G246" s="4"/>
      <c r="H246" s="2"/>
    </row>
    <row r="247" spans="1:8" s="54" customFormat="1" ht="21.75" customHeight="1">
      <c r="A247" s="464"/>
      <c r="B247" s="363"/>
      <c r="C247" s="406"/>
      <c r="D247" s="407"/>
      <c r="E247" s="85"/>
      <c r="F247" s="867"/>
      <c r="G247" s="4"/>
      <c r="H247" s="2"/>
    </row>
    <row r="248" spans="1:8" s="54" customFormat="1" ht="87.75" customHeight="1">
      <c r="A248" s="465" t="s">
        <v>533</v>
      </c>
      <c r="B248" s="322" t="s">
        <v>295</v>
      </c>
      <c r="C248" s="337"/>
      <c r="D248" s="338"/>
      <c r="E248" s="991"/>
      <c r="F248" s="878"/>
      <c r="G248" s="58"/>
      <c r="H248" s="58"/>
    </row>
    <row r="249" spans="1:8" s="54" customFormat="1" ht="23.25" customHeight="1">
      <c r="A249" s="238"/>
      <c r="B249" s="239" t="s">
        <v>136</v>
      </c>
      <c r="C249" s="244" t="s">
        <v>58</v>
      </c>
      <c r="D249" s="244">
        <v>19.350000000000001</v>
      </c>
      <c r="E249" s="107"/>
      <c r="F249" s="877">
        <f t="shared" ref="F249" si="12">D249*E249</f>
        <v>0</v>
      </c>
      <c r="G249" s="27"/>
      <c r="H249" s="17"/>
    </row>
    <row r="250" spans="1:8" s="54" customFormat="1" ht="65.25" customHeight="1">
      <c r="A250" s="399" t="s">
        <v>538</v>
      </c>
      <c r="B250" s="436" t="s">
        <v>137</v>
      </c>
      <c r="C250" s="466"/>
      <c r="D250" s="466"/>
      <c r="E250" s="992"/>
      <c r="F250" s="848"/>
      <c r="G250" s="27"/>
      <c r="H250" s="17"/>
    </row>
    <row r="251" spans="1:8" s="54" customFormat="1" ht="21.75" customHeight="1">
      <c r="A251" s="467"/>
      <c r="B251" s="239" t="s">
        <v>139</v>
      </c>
      <c r="C251" s="244" t="s">
        <v>138</v>
      </c>
      <c r="D251" s="244">
        <v>18.89</v>
      </c>
      <c r="E251" s="107"/>
      <c r="F251" s="877">
        <f t="shared" ref="F251" si="13">D251*E251</f>
        <v>0</v>
      </c>
      <c r="G251" s="27"/>
      <c r="H251" s="17"/>
    </row>
    <row r="252" spans="1:8" s="54" customFormat="1" ht="73.5" customHeight="1">
      <c r="A252" s="399" t="s">
        <v>545</v>
      </c>
      <c r="B252" s="326" t="s">
        <v>140</v>
      </c>
      <c r="C252" s="324"/>
      <c r="D252" s="324"/>
      <c r="E252" s="991"/>
      <c r="F252" s="848"/>
      <c r="G252" s="27"/>
      <c r="H252" s="17"/>
    </row>
    <row r="253" spans="1:8" s="54" customFormat="1" ht="21.75" customHeight="1">
      <c r="A253" s="467"/>
      <c r="B253" s="239" t="s">
        <v>100</v>
      </c>
      <c r="C253" s="244" t="s">
        <v>56</v>
      </c>
      <c r="D253" s="244">
        <v>1.1499999999999999</v>
      </c>
      <c r="E253" s="107"/>
      <c r="F253" s="877">
        <f t="shared" ref="F253" si="14">D253*E253</f>
        <v>0</v>
      </c>
      <c r="G253" s="27"/>
      <c r="H253" s="17"/>
    </row>
    <row r="254" spans="1:8" s="54" customFormat="1" ht="142.5" customHeight="1">
      <c r="A254" s="399" t="s">
        <v>546</v>
      </c>
      <c r="B254" s="436" t="s">
        <v>160</v>
      </c>
      <c r="C254" s="324"/>
      <c r="D254" s="401"/>
      <c r="E254" s="991"/>
      <c r="F254" s="847"/>
      <c r="G254" s="27"/>
      <c r="H254" s="17"/>
    </row>
    <row r="255" spans="1:8" s="54" customFormat="1" ht="20.25" customHeight="1">
      <c r="A255" s="467"/>
      <c r="B255" s="239" t="s">
        <v>100</v>
      </c>
      <c r="C255" s="244" t="s">
        <v>56</v>
      </c>
      <c r="D255" s="244">
        <f>1.55+0.5</f>
        <v>2.0499999999999998</v>
      </c>
      <c r="E255" s="107"/>
      <c r="F255" s="877">
        <f t="shared" ref="F255" si="15">D255*E255</f>
        <v>0</v>
      </c>
      <c r="G255" s="27"/>
      <c r="H255" s="17"/>
    </row>
    <row r="256" spans="1:8" s="54" customFormat="1" ht="78" customHeight="1">
      <c r="A256" s="226" t="s">
        <v>547</v>
      </c>
      <c r="B256" s="436" t="s">
        <v>141</v>
      </c>
      <c r="C256" s="401"/>
      <c r="D256" s="324"/>
      <c r="E256" s="992"/>
      <c r="F256" s="847"/>
      <c r="G256" s="27"/>
      <c r="H256" s="17"/>
    </row>
    <row r="257" spans="1:8" s="54" customFormat="1" ht="21.75" customHeight="1">
      <c r="A257" s="467"/>
      <c r="B257" s="239" t="s">
        <v>102</v>
      </c>
      <c r="C257" s="244" t="s">
        <v>101</v>
      </c>
      <c r="D257" s="244">
        <v>464.07</v>
      </c>
      <c r="E257" s="107"/>
      <c r="F257" s="877">
        <f t="shared" ref="F257" si="16">D257*E257</f>
        <v>0</v>
      </c>
      <c r="G257" s="27"/>
      <c r="H257" s="17"/>
    </row>
    <row r="258" spans="1:8" s="54" customFormat="1" ht="333.75" customHeight="1">
      <c r="A258" s="389" t="s">
        <v>548</v>
      </c>
      <c r="B258" s="326" t="s">
        <v>311</v>
      </c>
      <c r="C258" s="401"/>
      <c r="D258" s="324"/>
      <c r="E258" s="992"/>
      <c r="F258" s="847"/>
      <c r="G258" s="27"/>
      <c r="H258" s="17"/>
    </row>
    <row r="259" spans="1:8" s="54" customFormat="1" ht="20.25" customHeight="1">
      <c r="A259" s="467"/>
      <c r="B259" s="239" t="s">
        <v>142</v>
      </c>
      <c r="C259" s="244" t="s">
        <v>4</v>
      </c>
      <c r="D259" s="244">
        <f>105</f>
        <v>105</v>
      </c>
      <c r="E259" s="107"/>
      <c r="F259" s="877">
        <f t="shared" ref="F259" si="17">D259*E259</f>
        <v>0</v>
      </c>
      <c r="G259" s="27"/>
      <c r="H259" s="17"/>
    </row>
    <row r="260" spans="1:8" s="54" customFormat="1" ht="388.5" customHeight="1">
      <c r="A260" s="465" t="s">
        <v>549</v>
      </c>
      <c r="B260" s="322" t="s">
        <v>339</v>
      </c>
      <c r="C260" s="468"/>
      <c r="D260" s="338"/>
      <c r="E260" s="991"/>
      <c r="F260" s="878"/>
      <c r="G260" s="58"/>
      <c r="H260" s="58"/>
    </row>
    <row r="261" spans="1:8" s="2" customFormat="1" ht="344.25" customHeight="1">
      <c r="A261" s="389"/>
      <c r="B261" s="340" t="s">
        <v>340</v>
      </c>
      <c r="C261" s="390"/>
      <c r="D261" s="386"/>
      <c r="E261" s="993"/>
      <c r="F261" s="863"/>
      <c r="G261" s="32"/>
      <c r="H261" s="64"/>
    </row>
    <row r="262" spans="1:8" s="2" customFormat="1" ht="164.25" customHeight="1">
      <c r="A262" s="348"/>
      <c r="B262" s="436" t="s">
        <v>143</v>
      </c>
      <c r="C262" s="390"/>
      <c r="D262" s="386"/>
      <c r="E262" s="994"/>
      <c r="F262" s="879"/>
      <c r="G262" s="32"/>
      <c r="H262" s="64"/>
    </row>
    <row r="263" spans="1:8" s="54" customFormat="1" ht="23.25" customHeight="1">
      <c r="A263" s="467"/>
      <c r="B263" s="239" t="s">
        <v>31</v>
      </c>
      <c r="C263" s="244"/>
      <c r="D263" s="244"/>
      <c r="E263" s="107"/>
      <c r="F263" s="877"/>
      <c r="G263" s="27"/>
      <c r="H263" s="17"/>
    </row>
    <row r="264" spans="1:8" s="54" customFormat="1" ht="23.25" customHeight="1">
      <c r="A264" s="467"/>
      <c r="B264" s="239" t="s">
        <v>122</v>
      </c>
      <c r="C264" s="244" t="s">
        <v>4</v>
      </c>
      <c r="D264" s="244">
        <f>81</f>
        <v>81</v>
      </c>
      <c r="E264" s="107"/>
      <c r="F264" s="877">
        <f t="shared" ref="F264" si="18">D264*E264</f>
        <v>0</v>
      </c>
      <c r="G264" s="27"/>
      <c r="H264" s="17"/>
    </row>
    <row r="265" spans="1:8" s="54" customFormat="1" ht="23.25" customHeight="1">
      <c r="A265" s="467"/>
      <c r="B265" s="239" t="s">
        <v>123</v>
      </c>
      <c r="C265" s="244" t="s">
        <v>4</v>
      </c>
      <c r="D265" s="244">
        <f>28</f>
        <v>28</v>
      </c>
      <c r="E265" s="107"/>
      <c r="F265" s="877">
        <f t="shared" ref="F265" si="19">D265*E265</f>
        <v>0</v>
      </c>
      <c r="G265" s="27"/>
      <c r="H265" s="17"/>
    </row>
    <row r="266" spans="1:8" s="54" customFormat="1" ht="23.25" customHeight="1">
      <c r="A266" s="230"/>
      <c r="B266" s="469"/>
      <c r="C266" s="470"/>
      <c r="D266" s="401"/>
      <c r="E266" s="992"/>
      <c r="F266" s="847"/>
      <c r="G266" s="27"/>
      <c r="H266" s="17"/>
    </row>
    <row r="267" spans="1:8" s="54" customFormat="1" ht="24" customHeight="1">
      <c r="A267" s="282"/>
      <c r="B267" s="471" t="s">
        <v>54</v>
      </c>
      <c r="C267" s="472"/>
      <c r="D267" s="473"/>
      <c r="E267" s="86"/>
      <c r="F267" s="839">
        <f>SUM(F248:F266)</f>
        <v>0</v>
      </c>
      <c r="G267" s="35"/>
      <c r="H267" s="35"/>
    </row>
    <row r="268" spans="1:8" s="54" customFormat="1" ht="19.5" customHeight="1">
      <c r="A268" s="339"/>
      <c r="B268" s="474"/>
      <c r="C268" s="475"/>
      <c r="D268" s="338"/>
      <c r="E268" s="59"/>
      <c r="F268" s="850"/>
      <c r="G268" s="58"/>
      <c r="H268" s="58"/>
    </row>
    <row r="269" spans="1:8" s="54" customFormat="1" ht="23.25" customHeight="1">
      <c r="A269" s="359" t="s">
        <v>40</v>
      </c>
      <c r="B269" s="476" t="s">
        <v>283</v>
      </c>
      <c r="C269" s="477"/>
      <c r="D269" s="478"/>
      <c r="E269" s="87"/>
      <c r="F269" s="880"/>
      <c r="G269" s="88"/>
      <c r="H269" s="24"/>
    </row>
    <row r="270" spans="1:8" s="54" customFormat="1" ht="19.5" customHeight="1">
      <c r="A270" s="446"/>
      <c r="B270" s="479"/>
      <c r="C270" s="480"/>
      <c r="D270" s="481"/>
      <c r="E270" s="89"/>
      <c r="F270" s="881"/>
      <c r="G270" s="58"/>
      <c r="H270" s="58"/>
    </row>
    <row r="271" spans="1:8" s="54" customFormat="1" ht="162.75" customHeight="1">
      <c r="A271" s="399" t="s">
        <v>66</v>
      </c>
      <c r="B271" s="349" t="s">
        <v>168</v>
      </c>
      <c r="C271" s="482"/>
      <c r="D271" s="433"/>
      <c r="E271" s="995"/>
      <c r="F271" s="871"/>
      <c r="G271" s="58"/>
      <c r="H271" s="58"/>
    </row>
    <row r="272" spans="1:8" s="54" customFormat="1" ht="21" customHeight="1">
      <c r="A272" s="483"/>
      <c r="B272" s="369" t="s">
        <v>145</v>
      </c>
      <c r="C272" s="329" t="s">
        <v>19</v>
      </c>
      <c r="D272" s="244">
        <v>9</v>
      </c>
      <c r="E272" s="987"/>
      <c r="F272" s="830">
        <f>D272*E272</f>
        <v>0</v>
      </c>
      <c r="G272" s="32"/>
      <c r="H272" s="17"/>
    </row>
    <row r="273" spans="1:13" s="54" customFormat="1" ht="19.5" customHeight="1">
      <c r="A273" s="432"/>
      <c r="B273" s="428"/>
      <c r="C273" s="416"/>
      <c r="D273" s="433"/>
      <c r="E273" s="995"/>
      <c r="F273" s="849"/>
      <c r="G273" s="58"/>
      <c r="H273" s="58"/>
    </row>
    <row r="274" spans="1:13" s="54" customFormat="1" ht="141.75" customHeight="1">
      <c r="A274" s="399" t="s">
        <v>65</v>
      </c>
      <c r="B274" s="322" t="s">
        <v>305</v>
      </c>
      <c r="C274" s="484"/>
      <c r="D274" s="485"/>
      <c r="E274" s="996"/>
      <c r="F274" s="882"/>
      <c r="G274" s="32"/>
      <c r="H274" s="17"/>
    </row>
    <row r="275" spans="1:13" s="54" customFormat="1" ht="271.5" customHeight="1">
      <c r="A275" s="269" t="s">
        <v>362</v>
      </c>
      <c r="B275" s="227" t="s">
        <v>782</v>
      </c>
      <c r="C275" s="430"/>
      <c r="D275" s="431"/>
      <c r="E275" s="996"/>
      <c r="F275" s="872"/>
      <c r="G275" s="58"/>
      <c r="H275" s="58"/>
    </row>
    <row r="276" spans="1:13" s="54" customFormat="1" ht="19.5" customHeight="1">
      <c r="A276" s="238"/>
      <c r="B276" s="304" t="s">
        <v>287</v>
      </c>
      <c r="C276" s="327"/>
      <c r="D276" s="486"/>
      <c r="E276" s="997"/>
      <c r="F276" s="835"/>
      <c r="G276" s="29"/>
      <c r="H276" s="24"/>
    </row>
    <row r="277" spans="1:13" s="54" customFormat="1" ht="19.5" customHeight="1">
      <c r="A277" s="487"/>
      <c r="B277" s="343" t="s">
        <v>42</v>
      </c>
      <c r="C277" s="488" t="s">
        <v>19</v>
      </c>
      <c r="D277" s="244">
        <v>1</v>
      </c>
      <c r="E277" s="987"/>
      <c r="F277" s="830">
        <f>D277*E277</f>
        <v>0</v>
      </c>
      <c r="G277" s="16"/>
      <c r="H277" s="17"/>
      <c r="I277" s="55"/>
      <c r="J277" s="55"/>
      <c r="K277" s="55"/>
      <c r="L277" s="55"/>
      <c r="M277" s="55"/>
    </row>
    <row r="278" spans="1:13" s="54" customFormat="1" ht="39.75" customHeight="1">
      <c r="A278" s="234"/>
      <c r="B278" s="489" t="s">
        <v>289</v>
      </c>
      <c r="C278" s="490"/>
      <c r="D278" s="485"/>
      <c r="E278" s="996"/>
      <c r="F278" s="882"/>
      <c r="G278" s="16"/>
      <c r="H278" s="17"/>
      <c r="I278" s="55"/>
      <c r="J278" s="55"/>
      <c r="K278" s="55"/>
      <c r="L278" s="55"/>
      <c r="M278" s="55"/>
    </row>
    <row r="279" spans="1:13" s="54" customFormat="1" ht="104.25" customHeight="1">
      <c r="A279" s="269" t="s">
        <v>380</v>
      </c>
      <c r="B279" s="227" t="s">
        <v>767</v>
      </c>
      <c r="C279" s="430"/>
      <c r="D279" s="431"/>
      <c r="E279" s="996"/>
      <c r="F279" s="872"/>
      <c r="G279" s="58"/>
      <c r="H279" s="58"/>
      <c r="I279" s="55"/>
      <c r="J279" s="55"/>
      <c r="K279" s="55"/>
      <c r="L279" s="55"/>
      <c r="M279" s="55"/>
    </row>
    <row r="280" spans="1:13" s="54" customFormat="1" ht="19.5" customHeight="1">
      <c r="A280" s="238"/>
      <c r="B280" s="304" t="s">
        <v>287</v>
      </c>
      <c r="C280" s="327"/>
      <c r="D280" s="486"/>
      <c r="E280" s="997"/>
      <c r="F280" s="835"/>
      <c r="G280" s="29"/>
      <c r="H280" s="24"/>
      <c r="I280" s="55"/>
      <c r="J280" s="55"/>
      <c r="K280" s="55"/>
      <c r="L280" s="55"/>
      <c r="M280" s="55"/>
    </row>
    <row r="281" spans="1:13" s="54" customFormat="1" ht="19.5" customHeight="1">
      <c r="A281" s="238"/>
      <c r="B281" s="343" t="s">
        <v>32</v>
      </c>
      <c r="C281" s="488" t="s">
        <v>19</v>
      </c>
      <c r="D281" s="244">
        <v>3</v>
      </c>
      <c r="E281" s="987"/>
      <c r="F281" s="830">
        <f t="shared" ref="F281" si="20">D281*E281</f>
        <v>0</v>
      </c>
      <c r="G281" s="16"/>
      <c r="H281" s="17"/>
      <c r="I281" s="55"/>
      <c r="J281" s="55"/>
      <c r="K281" s="55"/>
      <c r="L281" s="55"/>
      <c r="M281" s="55"/>
    </row>
    <row r="282" spans="1:13" s="54" customFormat="1" ht="19.5" customHeight="1">
      <c r="A282" s="238"/>
      <c r="B282" s="343" t="s">
        <v>34</v>
      </c>
      <c r="C282" s="488" t="s">
        <v>19</v>
      </c>
      <c r="D282" s="244">
        <v>2</v>
      </c>
      <c r="E282" s="987"/>
      <c r="F282" s="830">
        <f>D282*E282</f>
        <v>0</v>
      </c>
      <c r="G282" s="16"/>
      <c r="H282" s="17"/>
      <c r="I282" s="55"/>
      <c r="J282" s="55"/>
      <c r="K282" s="55"/>
      <c r="L282" s="55"/>
      <c r="M282" s="55"/>
    </row>
    <row r="283" spans="1:13" s="54" customFormat="1" ht="19.5" customHeight="1">
      <c r="A283" s="238"/>
      <c r="B283" s="343" t="s">
        <v>116</v>
      </c>
      <c r="C283" s="488" t="s">
        <v>19</v>
      </c>
      <c r="D283" s="244">
        <v>2</v>
      </c>
      <c r="E283" s="987"/>
      <c r="F283" s="830">
        <f t="shared" ref="F283" si="21">D283*E283</f>
        <v>0</v>
      </c>
      <c r="G283" s="16"/>
      <c r="H283" s="17"/>
      <c r="I283" s="55"/>
      <c r="J283" s="55"/>
      <c r="K283" s="55"/>
      <c r="L283" s="55"/>
      <c r="M283" s="55"/>
    </row>
    <row r="284" spans="1:13" s="54" customFormat="1" ht="78" customHeight="1">
      <c r="A284" s="269" t="s">
        <v>402</v>
      </c>
      <c r="B284" s="227" t="s">
        <v>768</v>
      </c>
      <c r="C284" s="430"/>
      <c r="D284" s="431"/>
      <c r="E284" s="995"/>
      <c r="F284" s="872"/>
      <c r="G284" s="58"/>
      <c r="H284" s="58"/>
      <c r="I284" s="55"/>
      <c r="J284" s="55"/>
      <c r="K284" s="55"/>
      <c r="L284" s="55"/>
      <c r="M284" s="55"/>
    </row>
    <row r="285" spans="1:13" s="54" customFormat="1" ht="19.5" customHeight="1">
      <c r="A285" s="276"/>
      <c r="B285" s="304" t="s">
        <v>287</v>
      </c>
      <c r="C285" s="327"/>
      <c r="D285" s="486"/>
      <c r="E285" s="987"/>
      <c r="F285" s="835"/>
      <c r="G285" s="29"/>
      <c r="H285" s="24"/>
      <c r="I285" s="55"/>
      <c r="J285" s="55"/>
      <c r="K285" s="55"/>
      <c r="L285" s="55"/>
      <c r="M285" s="55"/>
    </row>
    <row r="286" spans="1:13" s="54" customFormat="1" ht="19.5" customHeight="1">
      <c r="A286" s="276"/>
      <c r="B286" s="343" t="s">
        <v>33</v>
      </c>
      <c r="C286" s="488" t="s">
        <v>19</v>
      </c>
      <c r="D286" s="244">
        <v>4</v>
      </c>
      <c r="E286" s="987"/>
      <c r="F286" s="830">
        <f>D286*E286</f>
        <v>0</v>
      </c>
      <c r="G286" s="16"/>
      <c r="H286" s="17"/>
      <c r="I286" s="55"/>
      <c r="J286" s="55"/>
      <c r="K286" s="55"/>
      <c r="L286" s="55"/>
      <c r="M286" s="55"/>
    </row>
    <row r="287" spans="1:13" s="54" customFormat="1" ht="126.75" customHeight="1">
      <c r="A287" s="348" t="s">
        <v>564</v>
      </c>
      <c r="B287" s="227" t="s">
        <v>164</v>
      </c>
      <c r="C287" s="490"/>
      <c r="D287" s="485"/>
      <c r="E287" s="995"/>
      <c r="F287" s="882"/>
      <c r="G287" s="16"/>
      <c r="H287" s="17"/>
      <c r="I287" s="55"/>
      <c r="J287" s="55"/>
      <c r="K287" s="55"/>
      <c r="L287" s="55"/>
      <c r="M287" s="55"/>
    </row>
    <row r="288" spans="1:13" s="54" customFormat="1" ht="19.5" customHeight="1">
      <c r="A288" s="238"/>
      <c r="B288" s="304" t="s">
        <v>287</v>
      </c>
      <c r="C288" s="327"/>
      <c r="D288" s="486"/>
      <c r="E288" s="987"/>
      <c r="F288" s="835"/>
      <c r="G288" s="29"/>
      <c r="H288" s="24"/>
      <c r="I288" s="55"/>
      <c r="J288" s="55"/>
      <c r="K288" s="55"/>
      <c r="L288" s="55"/>
      <c r="M288" s="55"/>
    </row>
    <row r="289" spans="1:13" s="54" customFormat="1" ht="26.25" customHeight="1">
      <c r="A289" s="238"/>
      <c r="B289" s="343" t="s">
        <v>35</v>
      </c>
      <c r="C289" s="488" t="s">
        <v>19</v>
      </c>
      <c r="D289" s="244">
        <v>1</v>
      </c>
      <c r="E289" s="987"/>
      <c r="F289" s="830">
        <f>D289*E289</f>
        <v>0</v>
      </c>
      <c r="G289" s="16"/>
      <c r="H289" s="17"/>
      <c r="I289" s="55"/>
      <c r="J289" s="55"/>
      <c r="K289" s="55"/>
      <c r="L289" s="55"/>
      <c r="M289" s="55"/>
    </row>
    <row r="290" spans="1:13" s="54" customFormat="1" ht="72" customHeight="1">
      <c r="A290" s="269" t="s">
        <v>565</v>
      </c>
      <c r="B290" s="227" t="s">
        <v>296</v>
      </c>
      <c r="C290" s="430"/>
      <c r="D290" s="431"/>
      <c r="E290" s="995"/>
      <c r="F290" s="872"/>
      <c r="G290" s="58"/>
      <c r="H290" s="58"/>
      <c r="I290" s="55"/>
      <c r="J290" s="55"/>
      <c r="K290" s="55"/>
      <c r="L290" s="55"/>
      <c r="M290" s="55"/>
    </row>
    <row r="291" spans="1:13" s="54" customFormat="1" ht="19.5" customHeight="1">
      <c r="A291" s="238"/>
      <c r="B291" s="304" t="s">
        <v>287</v>
      </c>
      <c r="C291" s="327"/>
      <c r="D291" s="486"/>
      <c r="E291" s="987"/>
      <c r="F291" s="835"/>
      <c r="G291" s="29"/>
      <c r="H291" s="24"/>
      <c r="I291" s="55"/>
      <c r="J291" s="55"/>
      <c r="K291" s="55"/>
      <c r="L291" s="55"/>
      <c r="M291" s="55"/>
    </row>
    <row r="292" spans="1:13" s="54" customFormat="1" ht="19.5" customHeight="1">
      <c r="A292" s="238"/>
      <c r="B292" s="343" t="s">
        <v>36</v>
      </c>
      <c r="C292" s="488" t="s">
        <v>19</v>
      </c>
      <c r="D292" s="244">
        <v>1</v>
      </c>
      <c r="E292" s="987"/>
      <c r="F292" s="830">
        <f t="shared" ref="F292" si="22">D292*E292</f>
        <v>0</v>
      </c>
      <c r="G292" s="16"/>
      <c r="H292" s="17"/>
      <c r="I292" s="55"/>
      <c r="J292" s="55"/>
      <c r="K292" s="55"/>
      <c r="L292" s="55"/>
      <c r="M292" s="55"/>
    </row>
    <row r="293" spans="1:13" s="54" customFormat="1" ht="19.5" customHeight="1">
      <c r="A293" s="238"/>
      <c r="B293" s="343" t="s">
        <v>38</v>
      </c>
      <c r="C293" s="488" t="s">
        <v>19</v>
      </c>
      <c r="D293" s="244">
        <v>1</v>
      </c>
      <c r="E293" s="987"/>
      <c r="F293" s="830">
        <f>D293*E293</f>
        <v>0</v>
      </c>
      <c r="G293" s="16"/>
      <c r="H293" s="17"/>
      <c r="I293" s="55"/>
      <c r="J293" s="55"/>
      <c r="K293" s="55"/>
      <c r="M293" s="55"/>
    </row>
    <row r="294" spans="1:13" s="54" customFormat="1" ht="219.75" customHeight="1">
      <c r="A294" s="269"/>
      <c r="B294" s="227" t="s">
        <v>783</v>
      </c>
      <c r="C294" s="430"/>
      <c r="D294" s="431"/>
      <c r="E294" s="996"/>
      <c r="F294" s="872"/>
      <c r="G294" s="58"/>
      <c r="H294" s="58"/>
    </row>
    <row r="295" spans="1:13" s="54" customFormat="1" ht="210.75" customHeight="1">
      <c r="A295" s="269"/>
      <c r="B295" s="227" t="s">
        <v>134</v>
      </c>
      <c r="C295" s="491"/>
      <c r="D295" s="433"/>
      <c r="E295" s="996"/>
      <c r="F295" s="872"/>
      <c r="G295" s="58"/>
      <c r="H295" s="58"/>
    </row>
    <row r="296" spans="1:13" s="54" customFormat="1" ht="19.5" customHeight="1">
      <c r="A296" s="432"/>
      <c r="B296" s="428"/>
      <c r="C296" s="482"/>
      <c r="D296" s="433"/>
      <c r="E296" s="995"/>
      <c r="F296" s="849"/>
      <c r="G296" s="58"/>
      <c r="H296" s="58"/>
    </row>
    <row r="297" spans="1:13" s="54" customFormat="1" ht="399.75" customHeight="1">
      <c r="A297" s="269" t="s">
        <v>68</v>
      </c>
      <c r="B297" s="322" t="s">
        <v>784</v>
      </c>
      <c r="C297" s="337"/>
      <c r="D297" s="338"/>
      <c r="E297" s="991"/>
      <c r="F297" s="878"/>
      <c r="G297" s="58"/>
      <c r="H297" s="58"/>
    </row>
    <row r="298" spans="1:13" s="54" customFormat="1" ht="19.5" customHeight="1">
      <c r="A298" s="238"/>
      <c r="B298" s="304" t="s">
        <v>17</v>
      </c>
      <c r="C298" s="488"/>
      <c r="D298" s="329"/>
      <c r="E298" s="987"/>
      <c r="F298" s="830"/>
      <c r="G298" s="16"/>
      <c r="H298" s="17"/>
    </row>
    <row r="299" spans="1:13" s="54" customFormat="1" ht="30.75" customHeight="1">
      <c r="A299" s="238"/>
      <c r="B299" s="304" t="s">
        <v>124</v>
      </c>
      <c r="C299" s="488" t="s">
        <v>19</v>
      </c>
      <c r="D299" s="329">
        <v>2</v>
      </c>
      <c r="E299" s="987"/>
      <c r="F299" s="830">
        <f t="shared" ref="F299" si="23">D299*E299</f>
        <v>0</v>
      </c>
      <c r="G299" s="16"/>
      <c r="H299" s="17"/>
    </row>
    <row r="300" spans="1:13" s="54" customFormat="1" ht="19.5" customHeight="1">
      <c r="A300" s="339"/>
      <c r="B300" s="428"/>
      <c r="C300" s="416"/>
      <c r="D300" s="338"/>
      <c r="E300" s="991"/>
      <c r="F300" s="878"/>
      <c r="G300" s="58"/>
      <c r="H300" s="58"/>
    </row>
    <row r="301" spans="1:13" s="54" customFormat="1" ht="260.25" customHeight="1">
      <c r="A301" s="265" t="s">
        <v>69</v>
      </c>
      <c r="B301" s="450" t="s">
        <v>345</v>
      </c>
      <c r="C301" s="492"/>
      <c r="D301" s="433"/>
      <c r="E301" s="998"/>
      <c r="F301" s="871"/>
      <c r="G301" s="58"/>
      <c r="H301" s="58"/>
    </row>
    <row r="302" spans="1:13" s="54" customFormat="1" ht="19.5" customHeight="1">
      <c r="A302" s="276"/>
      <c r="B302" s="242" t="s">
        <v>31</v>
      </c>
      <c r="C302" s="244"/>
      <c r="D302" s="244"/>
      <c r="E302" s="987"/>
      <c r="F302" s="877"/>
      <c r="G302" s="27"/>
      <c r="H302" s="17"/>
    </row>
    <row r="303" spans="1:13" s="54" customFormat="1" ht="23.25" customHeight="1">
      <c r="A303" s="276"/>
      <c r="B303" s="305" t="s">
        <v>89</v>
      </c>
      <c r="C303" s="367"/>
      <c r="D303" s="493"/>
      <c r="E303" s="999"/>
      <c r="F303" s="883"/>
      <c r="G303" s="91"/>
      <c r="H303" s="91"/>
    </row>
    <row r="304" spans="1:13" s="54" customFormat="1" ht="23.25" customHeight="1">
      <c r="A304" s="276"/>
      <c r="B304" s="239" t="s">
        <v>92</v>
      </c>
      <c r="C304" s="244" t="s">
        <v>4</v>
      </c>
      <c r="D304" s="244">
        <f>145</f>
        <v>145</v>
      </c>
      <c r="E304" s="987"/>
      <c r="F304" s="877">
        <f t="shared" ref="F304:F305" si="24">D304*E304</f>
        <v>0</v>
      </c>
      <c r="G304" s="27"/>
      <c r="H304" s="17"/>
    </row>
    <row r="305" spans="1:8" s="54" customFormat="1" ht="23.25" customHeight="1">
      <c r="A305" s="276"/>
      <c r="B305" s="239" t="s">
        <v>117</v>
      </c>
      <c r="C305" s="244" t="s">
        <v>4</v>
      </c>
      <c r="D305" s="244">
        <f>156</f>
        <v>156</v>
      </c>
      <c r="E305" s="987"/>
      <c r="F305" s="877">
        <f t="shared" si="24"/>
        <v>0</v>
      </c>
      <c r="G305" s="27"/>
      <c r="H305" s="17"/>
    </row>
    <row r="306" spans="1:8" s="54" customFormat="1" ht="23.25" customHeight="1">
      <c r="A306" s="262"/>
      <c r="B306" s="494"/>
      <c r="C306" s="248"/>
      <c r="D306" s="495"/>
      <c r="E306" s="995"/>
      <c r="F306" s="884"/>
      <c r="G306" s="27"/>
      <c r="H306" s="17"/>
    </row>
    <row r="307" spans="1:8" s="54" customFormat="1" ht="66" customHeight="1">
      <c r="A307" s="457" t="s">
        <v>70</v>
      </c>
      <c r="B307" s="413" t="s">
        <v>127</v>
      </c>
      <c r="C307" s="341"/>
      <c r="D307" s="335"/>
      <c r="E307" s="998"/>
      <c r="F307" s="871"/>
      <c r="G307" s="58"/>
      <c r="H307" s="58"/>
    </row>
    <row r="308" spans="1:8" s="54" customFormat="1" ht="21" customHeight="1">
      <c r="A308" s="276"/>
      <c r="B308" s="242" t="s">
        <v>14</v>
      </c>
      <c r="C308" s="244"/>
      <c r="D308" s="244"/>
      <c r="E308" s="987"/>
      <c r="F308" s="877"/>
      <c r="G308" s="27"/>
      <c r="H308" s="17"/>
    </row>
    <row r="309" spans="1:8" s="54" customFormat="1" ht="22.5" customHeight="1">
      <c r="A309" s="276"/>
      <c r="B309" s="305" t="s">
        <v>114</v>
      </c>
      <c r="C309" s="367"/>
      <c r="D309" s="493"/>
      <c r="E309" s="999"/>
      <c r="F309" s="883"/>
      <c r="G309" s="91"/>
      <c r="H309" s="91"/>
    </row>
    <row r="310" spans="1:8" s="54" customFormat="1" ht="22.5" customHeight="1">
      <c r="A310" s="276"/>
      <c r="B310" s="239" t="s">
        <v>125</v>
      </c>
      <c r="C310" s="244" t="s">
        <v>58</v>
      </c>
      <c r="D310" s="244">
        <v>13</v>
      </c>
      <c r="E310" s="987"/>
      <c r="F310" s="877">
        <f t="shared" ref="F310" si="25">D310*E310</f>
        <v>0</v>
      </c>
      <c r="G310" s="27"/>
      <c r="H310" s="17"/>
    </row>
    <row r="311" spans="1:8" s="54" customFormat="1" ht="21" customHeight="1">
      <c r="A311" s="315"/>
      <c r="B311" s="496"/>
      <c r="C311" s="497"/>
      <c r="D311" s="495"/>
      <c r="E311" s="998"/>
      <c r="F311" s="884"/>
      <c r="G311" s="27"/>
      <c r="H311" s="17"/>
    </row>
    <row r="312" spans="1:8" s="54" customFormat="1" ht="291" customHeight="1">
      <c r="A312" s="265" t="s">
        <v>71</v>
      </c>
      <c r="B312" s="436" t="s">
        <v>769</v>
      </c>
      <c r="C312" s="341"/>
      <c r="D312" s="342"/>
      <c r="E312" s="1000"/>
      <c r="F312" s="851"/>
      <c r="G312" s="58"/>
      <c r="H312" s="58"/>
    </row>
    <row r="313" spans="1:8" s="54" customFormat="1" ht="19.5" customHeight="1">
      <c r="A313" s="380"/>
      <c r="B313" s="242" t="s">
        <v>49</v>
      </c>
      <c r="C313" s="439" t="s">
        <v>12</v>
      </c>
      <c r="D313" s="244">
        <f>21</f>
        <v>21</v>
      </c>
      <c r="E313" s="987"/>
      <c r="F313" s="830">
        <f>D313*E313</f>
        <v>0</v>
      </c>
      <c r="G313" s="32"/>
      <c r="H313" s="17"/>
    </row>
    <row r="314" spans="1:8" s="2" customFormat="1" ht="21" customHeight="1">
      <c r="A314" s="262"/>
      <c r="B314" s="246"/>
      <c r="C314" s="248"/>
      <c r="D314" s="248"/>
      <c r="E314" s="995"/>
      <c r="F314" s="831"/>
      <c r="G314" s="27"/>
      <c r="H314" s="17"/>
    </row>
    <row r="315" spans="1:8" s="2" customFormat="1" ht="375.75" customHeight="1">
      <c r="A315" s="265" t="s">
        <v>73</v>
      </c>
      <c r="B315" s="498" t="s">
        <v>310</v>
      </c>
      <c r="C315" s="499"/>
      <c r="D315" s="500"/>
      <c r="E315" s="1001"/>
      <c r="F315" s="885"/>
      <c r="G315" s="32"/>
      <c r="H315" s="33"/>
    </row>
    <row r="316" spans="1:8" s="2" customFormat="1" ht="18.75" customHeight="1">
      <c r="A316" s="501"/>
      <c r="B316" s="242" t="s">
        <v>31</v>
      </c>
      <c r="C316" s="502"/>
      <c r="D316" s="503"/>
      <c r="E316" s="986"/>
      <c r="F316" s="886"/>
    </row>
    <row r="317" spans="1:8" s="2" customFormat="1" ht="20.25" customHeight="1">
      <c r="A317" s="276"/>
      <c r="B317" s="242" t="s">
        <v>3</v>
      </c>
      <c r="C317" s="244" t="s">
        <v>4</v>
      </c>
      <c r="D317" s="244">
        <f>36</f>
        <v>36</v>
      </c>
      <c r="E317" s="987"/>
      <c r="F317" s="830">
        <f>D317*E317</f>
        <v>0</v>
      </c>
      <c r="G317" s="27"/>
      <c r="H317" s="17"/>
    </row>
    <row r="318" spans="1:8" s="2" customFormat="1" ht="20.25" customHeight="1">
      <c r="A318" s="504"/>
      <c r="B318" s="505"/>
      <c r="C318" s="499"/>
      <c r="D318" s="506"/>
      <c r="E318" s="1002"/>
      <c r="F318" s="887"/>
      <c r="G318" s="32"/>
      <c r="H318" s="33"/>
    </row>
    <row r="319" spans="1:8" s="2" customFormat="1" ht="20.25" customHeight="1">
      <c r="A319" s="507" t="s">
        <v>74</v>
      </c>
      <c r="B319" s="246" t="s">
        <v>299</v>
      </c>
      <c r="C319" s="508"/>
      <c r="D319" s="500"/>
      <c r="E319" s="1003"/>
      <c r="F319" s="888"/>
      <c r="G319" s="32"/>
      <c r="H319" s="33"/>
    </row>
    <row r="320" spans="1:8" s="2" customFormat="1" ht="18" customHeight="1">
      <c r="A320" s="276"/>
      <c r="B320" s="242" t="s">
        <v>7</v>
      </c>
      <c r="C320" s="244" t="s">
        <v>4</v>
      </c>
      <c r="D320" s="244">
        <v>26</v>
      </c>
      <c r="E320" s="107"/>
      <c r="F320" s="877">
        <f>D320*E320</f>
        <v>0</v>
      </c>
      <c r="G320" s="27"/>
      <c r="H320" s="17"/>
    </row>
    <row r="321" spans="1:8" s="54" customFormat="1" ht="19.5" customHeight="1">
      <c r="A321" s="423"/>
      <c r="B321" s="509"/>
      <c r="C321" s="510"/>
      <c r="D321" s="401"/>
      <c r="E321" s="991"/>
      <c r="F321" s="848"/>
      <c r="G321" s="32"/>
      <c r="H321" s="17"/>
    </row>
    <row r="322" spans="1:8" s="54" customFormat="1" ht="124.5" customHeight="1">
      <c r="A322" s="265" t="s">
        <v>75</v>
      </c>
      <c r="B322" s="436" t="s">
        <v>161</v>
      </c>
      <c r="C322" s="337"/>
      <c r="D322" s="338"/>
      <c r="E322" s="991"/>
      <c r="F322" s="878"/>
      <c r="G322" s="58"/>
      <c r="H322" s="58"/>
    </row>
    <row r="323" spans="1:8" s="54" customFormat="1" ht="19.5" customHeight="1">
      <c r="A323" s="276"/>
      <c r="B323" s="242" t="s">
        <v>31</v>
      </c>
      <c r="C323" s="243" t="s">
        <v>4</v>
      </c>
      <c r="D323" s="329">
        <v>5.4</v>
      </c>
      <c r="E323" s="987"/>
      <c r="F323" s="830">
        <f>D323*E323</f>
        <v>0</v>
      </c>
      <c r="G323" s="32"/>
      <c r="H323" s="17"/>
    </row>
    <row r="324" spans="1:8" s="54" customFormat="1" ht="19.5" customHeight="1">
      <c r="A324" s="262"/>
      <c r="B324" s="424"/>
      <c r="C324" s="247"/>
      <c r="D324" s="495"/>
      <c r="E324" s="995"/>
      <c r="F324" s="831"/>
      <c r="G324" s="32"/>
      <c r="H324" s="17"/>
    </row>
    <row r="325" spans="1:8" s="54" customFormat="1" ht="315" customHeight="1">
      <c r="A325" s="511" t="s">
        <v>76</v>
      </c>
      <c r="B325" s="336" t="s">
        <v>312</v>
      </c>
      <c r="C325" s="247"/>
      <c r="D325" s="495"/>
      <c r="E325" s="995"/>
      <c r="F325" s="831"/>
      <c r="G325" s="32"/>
      <c r="H325" s="17"/>
    </row>
    <row r="326" spans="1:8" s="54" customFormat="1" ht="19.5" customHeight="1">
      <c r="A326" s="276"/>
      <c r="B326" s="242" t="s">
        <v>31</v>
      </c>
      <c r="C326" s="243" t="s">
        <v>4</v>
      </c>
      <c r="D326" s="329">
        <v>4.5999999999999996</v>
      </c>
      <c r="E326" s="987"/>
      <c r="F326" s="830">
        <f>D326*E326</f>
        <v>0</v>
      </c>
      <c r="G326" s="32"/>
      <c r="H326" s="17"/>
    </row>
    <row r="327" spans="1:8" s="54" customFormat="1" ht="19.5" customHeight="1">
      <c r="A327" s="262"/>
      <c r="B327" s="246"/>
      <c r="C327" s="490"/>
      <c r="D327" s="485"/>
      <c r="E327" s="1000"/>
      <c r="F327" s="846"/>
      <c r="G327" s="32"/>
      <c r="H327" s="17"/>
    </row>
    <row r="328" spans="1:8" s="54" customFormat="1" ht="135" customHeight="1">
      <c r="A328" s="265" t="s">
        <v>77</v>
      </c>
      <c r="B328" s="512" t="s">
        <v>167</v>
      </c>
      <c r="C328" s="513"/>
      <c r="D328" s="431"/>
      <c r="E328" s="1000"/>
      <c r="F328" s="851"/>
      <c r="G328" s="58"/>
      <c r="H328" s="58"/>
    </row>
    <row r="329" spans="1:8" s="54" customFormat="1" ht="34.5" customHeight="1">
      <c r="A329" s="514"/>
      <c r="B329" s="515" t="s">
        <v>146</v>
      </c>
      <c r="C329" s="243" t="s">
        <v>101</v>
      </c>
      <c r="D329" s="244">
        <v>5333.06</v>
      </c>
      <c r="E329" s="987"/>
      <c r="F329" s="830">
        <f>D329*E329</f>
        <v>0</v>
      </c>
      <c r="G329" s="93"/>
      <c r="H329" s="94"/>
    </row>
    <row r="330" spans="1:8" s="54" customFormat="1" ht="19.5" customHeight="1">
      <c r="A330" s="516"/>
      <c r="B330" s="517"/>
      <c r="C330" s="518"/>
      <c r="D330" s="519"/>
      <c r="E330" s="1004"/>
      <c r="F330" s="889"/>
      <c r="G330" s="95"/>
      <c r="H330" s="96"/>
    </row>
    <row r="331" spans="1:8" s="54" customFormat="1" ht="28.5" customHeight="1">
      <c r="A331" s="265" t="s">
        <v>78</v>
      </c>
      <c r="B331" s="512" t="s">
        <v>165</v>
      </c>
      <c r="C331" s="430"/>
      <c r="D331" s="431"/>
      <c r="E331" s="1000"/>
      <c r="F331" s="851"/>
      <c r="G331" s="58"/>
      <c r="H331" s="58"/>
    </row>
    <row r="332" spans="1:8" s="54" customFormat="1" ht="165" customHeight="1">
      <c r="A332" s="265"/>
      <c r="B332" s="512" t="s">
        <v>573</v>
      </c>
      <c r="C332" s="430"/>
      <c r="D332" s="431"/>
      <c r="E332" s="1000"/>
      <c r="F332" s="851"/>
      <c r="G332" s="58"/>
      <c r="H332" s="58"/>
    </row>
    <row r="333" spans="1:8" s="54" customFormat="1" ht="66" customHeight="1">
      <c r="A333" s="265" t="s">
        <v>566</v>
      </c>
      <c r="B333" s="512" t="s">
        <v>750</v>
      </c>
      <c r="C333" s="430"/>
      <c r="D333" s="431"/>
      <c r="E333" s="1000"/>
      <c r="F333" s="851"/>
      <c r="G333" s="58"/>
      <c r="H333" s="58"/>
    </row>
    <row r="334" spans="1:8" s="54" customFormat="1" ht="19.5" customHeight="1">
      <c r="A334" s="520"/>
      <c r="B334" s="242" t="s">
        <v>31</v>
      </c>
      <c r="C334" s="488" t="s">
        <v>4</v>
      </c>
      <c r="D334" s="244">
        <f>233</f>
        <v>233</v>
      </c>
      <c r="E334" s="987"/>
      <c r="F334" s="830">
        <f>D334*E334</f>
        <v>0</v>
      </c>
      <c r="G334" s="93"/>
      <c r="H334" s="94"/>
    </row>
    <row r="335" spans="1:8" s="54" customFormat="1" ht="137.25" customHeight="1">
      <c r="A335" s="265" t="s">
        <v>567</v>
      </c>
      <c r="B335" s="512" t="s">
        <v>751</v>
      </c>
      <c r="C335" s="430"/>
      <c r="D335" s="431"/>
      <c r="E335" s="1000"/>
      <c r="F335" s="851"/>
      <c r="G335" s="58"/>
      <c r="H335" s="58"/>
    </row>
    <row r="336" spans="1:8" s="54" customFormat="1" ht="19.5" customHeight="1">
      <c r="A336" s="467"/>
      <c r="B336" s="369" t="s">
        <v>31</v>
      </c>
      <c r="C336" s="488" t="s">
        <v>4</v>
      </c>
      <c r="D336" s="244">
        <v>236</v>
      </c>
      <c r="E336" s="987"/>
      <c r="F336" s="830">
        <f>D336*E336</f>
        <v>0</v>
      </c>
      <c r="G336" s="93"/>
      <c r="H336" s="94"/>
    </row>
    <row r="337" spans="1:8" s="54" customFormat="1" ht="175.5" customHeight="1">
      <c r="A337" s="265" t="s">
        <v>568</v>
      </c>
      <c r="B337" s="512" t="s">
        <v>786</v>
      </c>
      <c r="C337" s="430"/>
      <c r="D337" s="431"/>
      <c r="E337" s="1000"/>
      <c r="F337" s="851"/>
      <c r="G337" s="58"/>
      <c r="H337" s="58"/>
    </row>
    <row r="338" spans="1:8" s="54" customFormat="1" ht="20.25" customHeight="1">
      <c r="A338" s="467"/>
      <c r="B338" s="521" t="s">
        <v>17</v>
      </c>
      <c r="C338" s="488" t="s">
        <v>103</v>
      </c>
      <c r="D338" s="244">
        <v>30</v>
      </c>
      <c r="E338" s="987"/>
      <c r="F338" s="830">
        <f>D338*E338</f>
        <v>0</v>
      </c>
      <c r="G338" s="93"/>
      <c r="H338" s="94"/>
    </row>
    <row r="339" spans="1:8" s="54" customFormat="1" ht="243.75" customHeight="1">
      <c r="A339" s="522" t="s">
        <v>569</v>
      </c>
      <c r="B339" s="512" t="s">
        <v>785</v>
      </c>
      <c r="C339" s="430"/>
      <c r="D339" s="431"/>
      <c r="E339" s="1000"/>
      <c r="F339" s="851"/>
      <c r="G339" s="58"/>
      <c r="H339" s="58"/>
    </row>
    <row r="340" spans="1:8" s="54" customFormat="1" ht="24.75" customHeight="1">
      <c r="A340" s="520"/>
      <c r="B340" s="515" t="s">
        <v>17</v>
      </c>
      <c r="C340" s="488" t="s">
        <v>103</v>
      </c>
      <c r="D340" s="244">
        <v>270</v>
      </c>
      <c r="E340" s="987"/>
      <c r="F340" s="830">
        <f>D340*E340</f>
        <v>0</v>
      </c>
      <c r="G340" s="93"/>
      <c r="H340" s="94"/>
    </row>
    <row r="341" spans="1:8" s="54" customFormat="1" ht="117" customHeight="1">
      <c r="A341" s="265" t="s">
        <v>570</v>
      </c>
      <c r="B341" s="340" t="s">
        <v>788</v>
      </c>
      <c r="C341" s="430"/>
      <c r="D341" s="342"/>
      <c r="E341" s="1000"/>
      <c r="F341" s="851"/>
      <c r="G341" s="58"/>
      <c r="H341" s="58"/>
    </row>
    <row r="342" spans="1:8" s="54" customFormat="1" ht="19.5" customHeight="1">
      <c r="A342" s="520"/>
      <c r="B342" s="515" t="s">
        <v>17</v>
      </c>
      <c r="C342" s="243" t="s">
        <v>103</v>
      </c>
      <c r="D342" s="244">
        <v>2</v>
      </c>
      <c r="E342" s="987"/>
      <c r="F342" s="830">
        <f>D342*E342</f>
        <v>0</v>
      </c>
      <c r="G342" s="32"/>
      <c r="H342" s="17"/>
    </row>
    <row r="343" spans="1:8" s="54" customFormat="1" ht="150" customHeight="1">
      <c r="A343" s="457" t="s">
        <v>571</v>
      </c>
      <c r="B343" s="436" t="s">
        <v>752</v>
      </c>
      <c r="C343" s="430"/>
      <c r="D343" s="431"/>
      <c r="E343" s="1000"/>
      <c r="F343" s="851"/>
      <c r="G343" s="58"/>
      <c r="H343" s="58"/>
    </row>
    <row r="344" spans="1:8" s="54" customFormat="1" ht="19.5" customHeight="1">
      <c r="A344" s="520"/>
      <c r="B344" s="515" t="s">
        <v>17</v>
      </c>
      <c r="C344" s="243" t="s">
        <v>103</v>
      </c>
      <c r="D344" s="244">
        <v>6</v>
      </c>
      <c r="E344" s="987"/>
      <c r="F344" s="830">
        <f>D344*E344</f>
        <v>0</v>
      </c>
      <c r="G344" s="32"/>
      <c r="H344" s="17"/>
    </row>
    <row r="345" spans="1:8" s="54" customFormat="1" ht="65.25" customHeight="1">
      <c r="A345" s="265" t="s">
        <v>572</v>
      </c>
      <c r="B345" s="436" t="s">
        <v>787</v>
      </c>
      <c r="C345" s="430"/>
      <c r="D345" s="342"/>
      <c r="E345" s="1000"/>
      <c r="F345" s="851"/>
      <c r="G345" s="58"/>
      <c r="H345" s="58"/>
    </row>
    <row r="346" spans="1:8" s="54" customFormat="1" ht="19.5" customHeight="1">
      <c r="A346" s="520"/>
      <c r="B346" s="515" t="s">
        <v>17</v>
      </c>
      <c r="C346" s="243" t="s">
        <v>103</v>
      </c>
      <c r="D346" s="244">
        <v>1</v>
      </c>
      <c r="E346" s="987"/>
      <c r="F346" s="830">
        <f>D346*E346</f>
        <v>0</v>
      </c>
      <c r="G346" s="32"/>
      <c r="H346" s="17"/>
    </row>
    <row r="347" spans="1:8" s="54" customFormat="1" ht="19.5" customHeight="1">
      <c r="A347" s="523"/>
      <c r="B347" s="524"/>
      <c r="C347" s="334"/>
      <c r="D347" s="433"/>
      <c r="E347" s="995"/>
      <c r="F347" s="849"/>
      <c r="G347" s="58"/>
      <c r="H347" s="58"/>
    </row>
    <row r="348" spans="1:8" s="54" customFormat="1" ht="365.25" customHeight="1">
      <c r="A348" s="265" t="s">
        <v>94</v>
      </c>
      <c r="B348" s="436" t="s">
        <v>789</v>
      </c>
      <c r="C348" s="430"/>
      <c r="D348" s="342"/>
      <c r="E348" s="1000"/>
      <c r="F348" s="851"/>
      <c r="G348" s="58"/>
      <c r="H348" s="58"/>
    </row>
    <row r="349" spans="1:8" s="54" customFormat="1" ht="19.5" customHeight="1">
      <c r="A349" s="276"/>
      <c r="B349" s="515" t="s">
        <v>41</v>
      </c>
      <c r="C349" s="243"/>
      <c r="D349" s="244"/>
      <c r="E349" s="987"/>
      <c r="F349" s="830"/>
      <c r="G349" s="32"/>
      <c r="H349" s="17"/>
    </row>
    <row r="350" spans="1:8" s="54" customFormat="1" ht="19.5" customHeight="1">
      <c r="A350" s="276"/>
      <c r="B350" s="515" t="s">
        <v>106</v>
      </c>
      <c r="C350" s="243" t="s">
        <v>19</v>
      </c>
      <c r="D350" s="244">
        <v>8</v>
      </c>
      <c r="E350" s="987"/>
      <c r="F350" s="830">
        <f>D350*E350</f>
        <v>0</v>
      </c>
      <c r="G350" s="32"/>
      <c r="H350" s="17"/>
    </row>
    <row r="351" spans="1:8" s="54" customFormat="1" ht="19.5" customHeight="1">
      <c r="A351" s="276"/>
      <c r="B351" s="515" t="s">
        <v>107</v>
      </c>
      <c r="C351" s="243" t="s">
        <v>19</v>
      </c>
      <c r="D351" s="244">
        <v>16</v>
      </c>
      <c r="E351" s="987"/>
      <c r="F351" s="830">
        <f>D351*E351</f>
        <v>0</v>
      </c>
      <c r="G351" s="32"/>
      <c r="H351" s="17"/>
    </row>
    <row r="352" spans="1:8" s="54" customFormat="1" ht="19.5" customHeight="1">
      <c r="A352" s="332"/>
      <c r="B352" s="443"/>
      <c r="C352" s="355"/>
      <c r="D352" s="356"/>
      <c r="E352" s="984"/>
      <c r="F352" s="850"/>
      <c r="G352" s="58"/>
      <c r="H352" s="58"/>
    </row>
    <row r="353" spans="1:13" s="54" customFormat="1" ht="30.75" customHeight="1">
      <c r="A353" s="525" t="s">
        <v>95</v>
      </c>
      <c r="B353" s="316" t="s">
        <v>166</v>
      </c>
      <c r="C353" s="355"/>
      <c r="D353" s="356"/>
      <c r="E353" s="984"/>
      <c r="F353" s="850"/>
      <c r="G353" s="58"/>
      <c r="H353" s="58"/>
    </row>
    <row r="354" spans="1:13" s="213" customFormat="1" ht="208.5" customHeight="1">
      <c r="A354" s="522" t="s">
        <v>574</v>
      </c>
      <c r="B354" s="526" t="s">
        <v>753</v>
      </c>
      <c r="C354" s="527"/>
      <c r="D354" s="528"/>
      <c r="E354" s="1005"/>
      <c r="F354" s="890"/>
      <c r="G354" s="214"/>
      <c r="H354" s="214"/>
    </row>
    <row r="355" spans="1:13" s="54" customFormat="1" ht="20.25" customHeight="1">
      <c r="A355" s="276"/>
      <c r="B355" s="242" t="s">
        <v>169</v>
      </c>
      <c r="C355" s="243" t="s">
        <v>101</v>
      </c>
      <c r="D355" s="244">
        <v>1049.55</v>
      </c>
      <c r="E355" s="987"/>
      <c r="F355" s="830">
        <f>D355*E355</f>
        <v>0</v>
      </c>
      <c r="G355" s="32"/>
      <c r="H355" s="17"/>
    </row>
    <row r="356" spans="1:13" s="54" customFormat="1" ht="128.25" customHeight="1">
      <c r="A356" s="382" t="s">
        <v>575</v>
      </c>
      <c r="B356" s="263" t="s">
        <v>754</v>
      </c>
      <c r="C356" s="247"/>
      <c r="D356" s="248"/>
      <c r="E356" s="995"/>
      <c r="F356" s="831"/>
      <c r="G356" s="32"/>
      <c r="H356" s="17"/>
    </row>
    <row r="357" spans="1:13" s="54" customFormat="1" ht="20.25" customHeight="1">
      <c r="A357" s="276"/>
      <c r="B357" s="242" t="s">
        <v>82</v>
      </c>
      <c r="C357" s="243" t="s">
        <v>4</v>
      </c>
      <c r="D357" s="244">
        <v>1</v>
      </c>
      <c r="E357" s="987"/>
      <c r="F357" s="830">
        <f>D357*E357</f>
        <v>0</v>
      </c>
      <c r="G357" s="32"/>
      <c r="H357" s="17"/>
    </row>
    <row r="358" spans="1:13" s="54" customFormat="1" ht="138" customHeight="1">
      <c r="A358" s="382" t="s">
        <v>576</v>
      </c>
      <c r="B358" s="263" t="s">
        <v>755</v>
      </c>
      <c r="C358" s="247"/>
      <c r="D358" s="248"/>
      <c r="E358" s="995"/>
      <c r="F358" s="831"/>
      <c r="G358" s="32"/>
      <c r="H358" s="17"/>
    </row>
    <row r="359" spans="1:13" s="54" customFormat="1" ht="20.25" customHeight="1">
      <c r="A359" s="276"/>
      <c r="B359" s="242" t="s">
        <v>57</v>
      </c>
      <c r="C359" s="243" t="s">
        <v>19</v>
      </c>
      <c r="D359" s="244">
        <v>13</v>
      </c>
      <c r="E359" s="987"/>
      <c r="F359" s="830">
        <f>D359*E359</f>
        <v>0</v>
      </c>
      <c r="G359" s="32"/>
      <c r="H359" s="17"/>
    </row>
    <row r="360" spans="1:13" s="54" customFormat="1" ht="112.5" customHeight="1">
      <c r="A360" s="382" t="s">
        <v>577</v>
      </c>
      <c r="B360" s="263" t="s">
        <v>756</v>
      </c>
      <c r="C360" s="247"/>
      <c r="D360" s="248"/>
      <c r="E360" s="995"/>
      <c r="F360" s="831"/>
      <c r="G360" s="32"/>
      <c r="H360" s="17"/>
    </row>
    <row r="361" spans="1:13" s="54" customFormat="1" ht="20.25" customHeight="1">
      <c r="A361" s="276"/>
      <c r="B361" s="242" t="s">
        <v>82</v>
      </c>
      <c r="C361" s="243" t="s">
        <v>4</v>
      </c>
      <c r="D361" s="244">
        <v>14.4</v>
      </c>
      <c r="E361" s="987"/>
      <c r="F361" s="830">
        <f>D361*E361</f>
        <v>0</v>
      </c>
      <c r="G361" s="32"/>
      <c r="H361" s="17"/>
    </row>
    <row r="362" spans="1:13" s="54" customFormat="1" ht="150" customHeight="1">
      <c r="A362" s="382" t="s">
        <v>578</v>
      </c>
      <c r="B362" s="263" t="s">
        <v>757</v>
      </c>
      <c r="C362" s="247"/>
      <c r="D362" s="248"/>
      <c r="E362" s="995"/>
      <c r="F362" s="831"/>
      <c r="G362" s="32"/>
      <c r="H362" s="17"/>
    </row>
    <row r="363" spans="1:13" s="54" customFormat="1" ht="20.25" customHeight="1">
      <c r="A363" s="238"/>
      <c r="B363" s="369" t="s">
        <v>82</v>
      </c>
      <c r="C363" s="243" t="s">
        <v>4</v>
      </c>
      <c r="D363" s="244">
        <v>14</v>
      </c>
      <c r="E363" s="987"/>
      <c r="F363" s="830">
        <f>D363*E363</f>
        <v>0</v>
      </c>
      <c r="G363" s="32"/>
      <c r="H363" s="17"/>
    </row>
    <row r="364" spans="1:13" s="54" customFormat="1" ht="115.5" customHeight="1">
      <c r="A364" s="348" t="s">
        <v>579</v>
      </c>
      <c r="B364" s="398" t="s">
        <v>758</v>
      </c>
      <c r="C364" s="247"/>
      <c r="D364" s="248"/>
      <c r="E364" s="995"/>
      <c r="F364" s="831"/>
      <c r="G364" s="32"/>
      <c r="H364" s="17"/>
    </row>
    <row r="365" spans="1:13" s="54" customFormat="1" ht="20.25" customHeight="1">
      <c r="A365" s="238"/>
      <c r="B365" s="369" t="s">
        <v>144</v>
      </c>
      <c r="C365" s="243" t="s">
        <v>4</v>
      </c>
      <c r="D365" s="244">
        <f>72</f>
        <v>72</v>
      </c>
      <c r="E365" s="987"/>
      <c r="F365" s="830">
        <f>D365*E365</f>
        <v>0</v>
      </c>
      <c r="G365" s="32"/>
      <c r="H365" s="17"/>
    </row>
    <row r="366" spans="1:13" s="54" customFormat="1" ht="200.25" customHeight="1">
      <c r="A366" s="269" t="s">
        <v>580</v>
      </c>
      <c r="B366" s="227" t="s">
        <v>770</v>
      </c>
      <c r="C366" s="430"/>
      <c r="D366" s="431"/>
      <c r="E366" s="996"/>
      <c r="F366" s="872"/>
      <c r="G366" s="58"/>
      <c r="H366" s="58"/>
      <c r="I366" s="55"/>
      <c r="J366" s="55"/>
      <c r="K366" s="55"/>
      <c r="L366" s="55"/>
      <c r="M366" s="55"/>
    </row>
    <row r="367" spans="1:13" s="54" customFormat="1" ht="141" customHeight="1">
      <c r="A367" s="269"/>
      <c r="B367" s="227" t="s">
        <v>790</v>
      </c>
      <c r="C367" s="430"/>
      <c r="D367" s="431"/>
      <c r="E367" s="996"/>
      <c r="F367" s="872"/>
      <c r="G367" s="58"/>
      <c r="H367" s="58"/>
    </row>
    <row r="368" spans="1:13" s="54" customFormat="1" ht="213.75" customHeight="1">
      <c r="A368" s="269"/>
      <c r="B368" s="227" t="s">
        <v>134</v>
      </c>
      <c r="C368" s="491"/>
      <c r="D368" s="433"/>
      <c r="E368" s="996"/>
      <c r="F368" s="872"/>
      <c r="G368" s="58"/>
      <c r="H368" s="58"/>
    </row>
    <row r="369" spans="1:13" s="54" customFormat="1" ht="19.5" customHeight="1">
      <c r="A369" s="238"/>
      <c r="B369" s="304" t="s">
        <v>128</v>
      </c>
      <c r="C369" s="327"/>
      <c r="D369" s="486"/>
      <c r="E369" s="997"/>
      <c r="F369" s="835"/>
      <c r="G369" s="29"/>
      <c r="H369" s="24"/>
      <c r="I369" s="55"/>
      <c r="J369" s="55"/>
      <c r="K369" s="55"/>
      <c r="L369" s="55"/>
      <c r="M369" s="55"/>
    </row>
    <row r="370" spans="1:13" s="54" customFormat="1" ht="19.5" customHeight="1">
      <c r="A370" s="238"/>
      <c r="B370" s="304" t="s">
        <v>162</v>
      </c>
      <c r="C370" s="488" t="s">
        <v>19</v>
      </c>
      <c r="D370" s="244">
        <v>2</v>
      </c>
      <c r="E370" s="987"/>
      <c r="F370" s="830">
        <f t="shared" ref="F370" si="26">D370*E370</f>
        <v>0</v>
      </c>
      <c r="G370" s="16"/>
      <c r="H370" s="17"/>
      <c r="I370" s="55"/>
      <c r="J370" s="55"/>
      <c r="K370" s="55"/>
      <c r="L370" s="55"/>
      <c r="M370" s="55"/>
    </row>
    <row r="371" spans="1:13" s="54" customFormat="1" ht="19.5" customHeight="1">
      <c r="A371" s="238"/>
      <c r="B371" s="343" t="s">
        <v>163</v>
      </c>
      <c r="C371" s="488" t="s">
        <v>19</v>
      </c>
      <c r="D371" s="244">
        <v>4</v>
      </c>
      <c r="E371" s="987"/>
      <c r="F371" s="830">
        <f t="shared" ref="F371" si="27">D371*E371</f>
        <v>0</v>
      </c>
      <c r="G371" s="16"/>
      <c r="H371" s="17"/>
      <c r="I371" s="55"/>
      <c r="J371" s="55"/>
      <c r="K371" s="55"/>
      <c r="L371" s="55"/>
      <c r="M371" s="55"/>
    </row>
    <row r="372" spans="1:13" s="54" customFormat="1" ht="15.75" customHeight="1">
      <c r="A372" s="432"/>
      <c r="B372" s="428"/>
      <c r="C372" s="334"/>
      <c r="D372" s="335"/>
      <c r="E372" s="998"/>
      <c r="F372" s="871"/>
      <c r="G372" s="58"/>
      <c r="H372" s="58"/>
    </row>
    <row r="373" spans="1:13" s="2" customFormat="1" ht="382.5" customHeight="1">
      <c r="A373" s="529" t="s">
        <v>96</v>
      </c>
      <c r="B373" s="530" t="s">
        <v>341</v>
      </c>
      <c r="C373" s="531"/>
      <c r="D373" s="532"/>
      <c r="E373" s="1006"/>
      <c r="F373" s="891"/>
      <c r="G373" s="32"/>
      <c r="H373" s="17"/>
    </row>
    <row r="374" spans="1:13" s="2" customFormat="1" ht="19.5" customHeight="1">
      <c r="A374" s="238"/>
      <c r="B374" s="369" t="s">
        <v>57</v>
      </c>
      <c r="C374" s="243" t="s">
        <v>19</v>
      </c>
      <c r="D374" s="244">
        <v>1</v>
      </c>
      <c r="E374" s="987"/>
      <c r="F374" s="830">
        <f>D374*E374</f>
        <v>0</v>
      </c>
      <c r="G374" s="32"/>
      <c r="H374" s="17"/>
    </row>
    <row r="375" spans="1:13" s="2" customFormat="1">
      <c r="A375" s="262"/>
      <c r="B375" s="533"/>
      <c r="C375" s="510"/>
      <c r="D375" s="401"/>
      <c r="E375" s="1007"/>
      <c r="F375" s="892"/>
      <c r="G375" s="32"/>
      <c r="H375" s="17"/>
    </row>
    <row r="376" spans="1:13" s="54" customFormat="1" ht="285.75" customHeight="1">
      <c r="A376" s="399" t="s">
        <v>97</v>
      </c>
      <c r="B376" s="349" t="s">
        <v>759</v>
      </c>
      <c r="C376" s="416"/>
      <c r="D376" s="433"/>
      <c r="E376" s="998"/>
      <c r="F376" s="871"/>
      <c r="G376" s="58"/>
      <c r="H376" s="58"/>
    </row>
    <row r="377" spans="1:13" s="54" customFormat="1" ht="19.5" customHeight="1">
      <c r="A377" s="238"/>
      <c r="B377" s="369" t="s">
        <v>31</v>
      </c>
      <c r="C377" s="439" t="s">
        <v>4</v>
      </c>
      <c r="D377" s="244">
        <f>4</f>
        <v>4</v>
      </c>
      <c r="E377" s="987"/>
      <c r="F377" s="830">
        <f>D377*E377</f>
        <v>0</v>
      </c>
      <c r="G377" s="32"/>
      <c r="H377" s="17"/>
    </row>
    <row r="378" spans="1:13" s="54" customFormat="1" ht="15.75" customHeight="1">
      <c r="A378" s="534"/>
      <c r="B378" s="463"/>
      <c r="C378" s="337"/>
      <c r="D378" s="433"/>
      <c r="E378" s="992"/>
      <c r="F378" s="850"/>
      <c r="G378" s="58"/>
      <c r="H378" s="58"/>
    </row>
    <row r="379" spans="1:13" s="54" customFormat="1" ht="324.75" customHeight="1">
      <c r="A379" s="399" t="s">
        <v>98</v>
      </c>
      <c r="B379" s="535" t="s">
        <v>135</v>
      </c>
      <c r="C379" s="416"/>
      <c r="D379" s="433"/>
      <c r="E379" s="998"/>
      <c r="F379" s="871"/>
      <c r="G379" s="58"/>
      <c r="H379" s="58"/>
    </row>
    <row r="380" spans="1:13" s="54" customFormat="1" ht="19.5" customHeight="1">
      <c r="A380" s="238"/>
      <c r="B380" s="369" t="s">
        <v>57</v>
      </c>
      <c r="C380" s="243" t="s">
        <v>19</v>
      </c>
      <c r="D380" s="244">
        <f>205</f>
        <v>205</v>
      </c>
      <c r="E380" s="987"/>
      <c r="F380" s="830">
        <f>D380*E380</f>
        <v>0</v>
      </c>
      <c r="G380" s="32"/>
      <c r="H380" s="17"/>
    </row>
    <row r="381" spans="1:13" s="54" customFormat="1" ht="19.5" customHeight="1">
      <c r="A381" s="245"/>
      <c r="B381" s="536"/>
      <c r="C381" s="250"/>
      <c r="D381" s="401"/>
      <c r="E381" s="995"/>
      <c r="F381" s="831"/>
      <c r="G381" s="32"/>
      <c r="H381" s="17"/>
    </row>
    <row r="382" spans="1:13" s="54" customFormat="1" ht="259.5" customHeight="1">
      <c r="A382" s="399" t="s">
        <v>99</v>
      </c>
      <c r="B382" s="349" t="s">
        <v>151</v>
      </c>
      <c r="C382" s="416"/>
      <c r="D382" s="433"/>
      <c r="E382" s="998"/>
      <c r="F382" s="871"/>
      <c r="G382" s="58"/>
      <c r="H382" s="58"/>
    </row>
    <row r="383" spans="1:13" s="54" customFormat="1" ht="19.5" customHeight="1">
      <c r="A383" s="276"/>
      <c r="B383" s="242" t="s">
        <v>31</v>
      </c>
      <c r="C383" s="439"/>
      <c r="D383" s="244"/>
      <c r="E383" s="987"/>
      <c r="F383" s="830"/>
      <c r="G383" s="32"/>
      <c r="H383" s="17"/>
    </row>
    <row r="384" spans="1:13" s="54" customFormat="1" ht="19.5" customHeight="1">
      <c r="A384" s="276"/>
      <c r="B384" s="242" t="s">
        <v>149</v>
      </c>
      <c r="C384" s="439" t="s">
        <v>4</v>
      </c>
      <c r="D384" s="244">
        <v>1200</v>
      </c>
      <c r="E384" s="987"/>
      <c r="F384" s="830">
        <f>D384*E384</f>
        <v>0</v>
      </c>
      <c r="G384" s="32"/>
      <c r="H384" s="17"/>
    </row>
    <row r="385" spans="1:8" s="54" customFormat="1" ht="19.5" customHeight="1">
      <c r="A385" s="537"/>
      <c r="B385" s="538" t="s">
        <v>150</v>
      </c>
      <c r="C385" s="439" t="s">
        <v>4</v>
      </c>
      <c r="D385" s="244">
        <v>1400</v>
      </c>
      <c r="E385" s="987"/>
      <c r="F385" s="830">
        <f>D385*E385</f>
        <v>0</v>
      </c>
      <c r="G385" s="32"/>
      <c r="H385" s="17"/>
    </row>
    <row r="386" spans="1:8" s="2" customFormat="1" ht="16.5" customHeight="1">
      <c r="A386" s="539"/>
      <c r="B386" s="540"/>
      <c r="C386" s="250"/>
      <c r="D386" s="321"/>
      <c r="E386" s="1007"/>
      <c r="F386" s="893"/>
      <c r="G386" s="32"/>
      <c r="H386" s="17"/>
    </row>
    <row r="387" spans="1:8" s="2" customFormat="1" ht="197.25" customHeight="1">
      <c r="A387" s="457" t="s">
        <v>300</v>
      </c>
      <c r="B387" s="541" t="s">
        <v>791</v>
      </c>
      <c r="C387" s="542"/>
      <c r="D387" s="401"/>
      <c r="E387" s="1008"/>
      <c r="F387" s="894"/>
      <c r="G387" s="32"/>
      <c r="H387" s="17"/>
    </row>
    <row r="388" spans="1:8" s="2" customFormat="1" ht="21" customHeight="1">
      <c r="A388" s="543"/>
      <c r="B388" s="544" t="s">
        <v>17</v>
      </c>
      <c r="C388" s="243" t="s">
        <v>19</v>
      </c>
      <c r="D388" s="545">
        <v>1</v>
      </c>
      <c r="E388" s="987"/>
      <c r="F388" s="830">
        <f>D388*E388</f>
        <v>0</v>
      </c>
      <c r="G388" s="32"/>
      <c r="H388" s="17"/>
    </row>
    <row r="389" spans="1:8" s="2" customFormat="1" ht="19.5" customHeight="1">
      <c r="A389" s="262"/>
      <c r="B389" s="546"/>
      <c r="C389" s="250"/>
      <c r="D389" s="495"/>
      <c r="E389" s="1007"/>
      <c r="F389" s="892"/>
      <c r="G389" s="32"/>
      <c r="H389" s="17"/>
    </row>
    <row r="390" spans="1:8" s="2" customFormat="1" ht="228.75" customHeight="1">
      <c r="A390" s="265" t="s">
        <v>301</v>
      </c>
      <c r="B390" s="541" t="s">
        <v>792</v>
      </c>
      <c r="C390" s="547"/>
      <c r="D390" s="485"/>
      <c r="E390" s="1008"/>
      <c r="F390" s="895"/>
      <c r="G390" s="32"/>
      <c r="H390" s="17"/>
    </row>
    <row r="391" spans="1:8" s="2" customFormat="1" ht="21" customHeight="1">
      <c r="A391" s="543"/>
      <c r="B391" s="242" t="s">
        <v>17</v>
      </c>
      <c r="C391" s="243" t="s">
        <v>19</v>
      </c>
      <c r="D391" s="548">
        <v>1</v>
      </c>
      <c r="E391" s="987"/>
      <c r="F391" s="877">
        <f>D391*E391</f>
        <v>0</v>
      </c>
      <c r="G391" s="32"/>
      <c r="H391" s="17"/>
    </row>
    <row r="392" spans="1:8" s="2" customFormat="1" ht="21" customHeight="1">
      <c r="A392" s="549"/>
      <c r="B392" s="546"/>
      <c r="C392" s="550"/>
      <c r="D392" s="551"/>
      <c r="E392" s="1009"/>
      <c r="F392" s="896"/>
      <c r="G392" s="98"/>
      <c r="H392" s="21"/>
    </row>
    <row r="393" spans="1:8" s="2" customFormat="1" ht="24" customHeight="1">
      <c r="A393" s="552"/>
      <c r="B393" s="553" t="s">
        <v>284</v>
      </c>
      <c r="C393" s="554"/>
      <c r="D393" s="555"/>
      <c r="E393" s="99"/>
      <c r="F393" s="897">
        <f>SUM(F271:F392)</f>
        <v>0</v>
      </c>
      <c r="G393" s="35"/>
      <c r="H393" s="35"/>
    </row>
    <row r="394" spans="1:8" s="54" customFormat="1" ht="19.5" customHeight="1">
      <c r="A394" s="234"/>
      <c r="B394" s="556"/>
      <c r="C394" s="557"/>
      <c r="D394" s="558"/>
      <c r="E394" s="100"/>
      <c r="F394" s="882"/>
      <c r="G394" s="32"/>
      <c r="H394" s="17"/>
    </row>
    <row r="395" spans="1:8" s="2" customFormat="1" ht="27" customHeight="1">
      <c r="A395" s="559" t="s">
        <v>228</v>
      </c>
      <c r="B395" s="560" t="s">
        <v>170</v>
      </c>
      <c r="C395" s="560"/>
      <c r="D395" s="560"/>
      <c r="E395" s="212"/>
      <c r="F395" s="898"/>
      <c r="G395" s="4"/>
    </row>
    <row r="396" spans="1:8" s="2" customFormat="1" ht="37.5" customHeight="1">
      <c r="A396" s="315"/>
      <c r="B396" s="561" t="s">
        <v>171</v>
      </c>
      <c r="C396" s="547"/>
      <c r="D396" s="558"/>
      <c r="E396" s="101"/>
      <c r="F396" s="895"/>
      <c r="G396" s="32"/>
      <c r="H396" s="17"/>
    </row>
    <row r="397" spans="1:8" s="2" customFormat="1" ht="103.5" customHeight="1">
      <c r="A397" s="562" t="s">
        <v>172</v>
      </c>
      <c r="B397" s="563" t="s">
        <v>234</v>
      </c>
      <c r="C397" s="564"/>
      <c r="D397" s="317"/>
      <c r="E397" s="97"/>
      <c r="F397" s="892"/>
      <c r="G397" s="32"/>
      <c r="H397" s="17"/>
    </row>
    <row r="398" spans="1:8" s="2" customFormat="1" ht="21" customHeight="1">
      <c r="A398" s="565"/>
      <c r="B398" s="369" t="s">
        <v>233</v>
      </c>
      <c r="C398" s="488" t="s">
        <v>56</v>
      </c>
      <c r="D398" s="548">
        <v>75.5</v>
      </c>
      <c r="E398" s="15"/>
      <c r="F398" s="548">
        <f>D398*E398</f>
        <v>0</v>
      </c>
      <c r="G398" s="32"/>
      <c r="H398" s="17"/>
    </row>
    <row r="399" spans="1:8" s="2" customFormat="1" ht="46.5" customHeight="1">
      <c r="A399" s="562" t="s">
        <v>173</v>
      </c>
      <c r="B399" s="398" t="s">
        <v>235</v>
      </c>
      <c r="C399" s="566"/>
      <c r="D399" s="567"/>
      <c r="E399" s="18"/>
      <c r="F399" s="849"/>
      <c r="G399" s="32"/>
      <c r="H399" s="17"/>
    </row>
    <row r="400" spans="1:8" s="2" customFormat="1" ht="21.75" customHeight="1">
      <c r="A400" s="565"/>
      <c r="B400" s="369" t="s">
        <v>55</v>
      </c>
      <c r="C400" s="488" t="s">
        <v>56</v>
      </c>
      <c r="D400" s="548">
        <v>15.5</v>
      </c>
      <c r="E400" s="15"/>
      <c r="F400" s="548">
        <f>D400*E400</f>
        <v>0</v>
      </c>
      <c r="G400" s="32"/>
      <c r="H400" s="17"/>
    </row>
    <row r="401" spans="1:8" s="2" customFormat="1" ht="64.5" customHeight="1">
      <c r="A401" s="562" t="s">
        <v>174</v>
      </c>
      <c r="B401" s="398" t="s">
        <v>237</v>
      </c>
      <c r="C401" s="566"/>
      <c r="D401" s="567"/>
      <c r="E401" s="18"/>
      <c r="F401" s="849"/>
      <c r="G401" s="32"/>
      <c r="H401" s="17"/>
    </row>
    <row r="402" spans="1:8" s="2" customFormat="1" ht="21" customHeight="1">
      <c r="A402" s="565"/>
      <c r="B402" s="369" t="s">
        <v>236</v>
      </c>
      <c r="C402" s="488" t="s">
        <v>56</v>
      </c>
      <c r="D402" s="548">
        <v>120</v>
      </c>
      <c r="E402" s="15"/>
      <c r="F402" s="548">
        <f>D402*E402</f>
        <v>0</v>
      </c>
      <c r="G402" s="32"/>
      <c r="H402" s="17"/>
    </row>
    <row r="403" spans="1:8" s="2" customFormat="1" ht="72" customHeight="1">
      <c r="A403" s="562" t="s">
        <v>175</v>
      </c>
      <c r="B403" s="398" t="s">
        <v>313</v>
      </c>
      <c r="C403" s="566"/>
      <c r="D403" s="567"/>
      <c r="E403" s="18"/>
      <c r="F403" s="849"/>
      <c r="G403" s="32"/>
      <c r="H403" s="17"/>
    </row>
    <row r="404" spans="1:8" s="2" customFormat="1" ht="22.5" customHeight="1">
      <c r="A404" s="565"/>
      <c r="B404" s="242" t="s">
        <v>238</v>
      </c>
      <c r="C404" s="243" t="s">
        <v>56</v>
      </c>
      <c r="D404" s="548">
        <v>30</v>
      </c>
      <c r="E404" s="15"/>
      <c r="F404" s="548">
        <f>D404*E404</f>
        <v>0</v>
      </c>
      <c r="G404" s="32"/>
      <c r="H404" s="17"/>
    </row>
    <row r="405" spans="1:8" s="2" customFormat="1" ht="63.75" customHeight="1">
      <c r="A405" s="382" t="s">
        <v>176</v>
      </c>
      <c r="B405" s="568" t="s">
        <v>239</v>
      </c>
      <c r="C405" s="247"/>
      <c r="D405" s="317"/>
      <c r="E405" s="18"/>
      <c r="F405" s="831"/>
      <c r="G405" s="32"/>
      <c r="H405" s="17"/>
    </row>
    <row r="406" spans="1:8" s="2" customFormat="1" ht="21.75" customHeight="1">
      <c r="A406" s="565"/>
      <c r="B406" s="242" t="s">
        <v>17</v>
      </c>
      <c r="C406" s="243" t="s">
        <v>19</v>
      </c>
      <c r="D406" s="548">
        <v>3</v>
      </c>
      <c r="E406" s="15"/>
      <c r="F406" s="548">
        <f>D406*E406</f>
        <v>0</v>
      </c>
      <c r="G406" s="32"/>
      <c r="H406" s="17"/>
    </row>
    <row r="407" spans="1:8" s="2" customFormat="1" ht="76.5" customHeight="1">
      <c r="A407" s="382" t="s">
        <v>177</v>
      </c>
      <c r="B407" s="568" t="s">
        <v>314</v>
      </c>
      <c r="C407" s="247"/>
      <c r="D407" s="248"/>
      <c r="E407" s="50"/>
      <c r="F407" s="831"/>
      <c r="G407" s="32"/>
      <c r="H407" s="17"/>
    </row>
    <row r="408" spans="1:8" s="2" customFormat="1" ht="21.75" customHeight="1">
      <c r="A408" s="565"/>
      <c r="B408" s="544" t="s">
        <v>100</v>
      </c>
      <c r="C408" s="243" t="s">
        <v>56</v>
      </c>
      <c r="D408" s="244">
        <v>6</v>
      </c>
      <c r="E408" s="84"/>
      <c r="F408" s="830">
        <f>D408*E408</f>
        <v>0</v>
      </c>
      <c r="G408" s="32"/>
      <c r="H408" s="17"/>
    </row>
    <row r="409" spans="1:8" s="2" customFormat="1" ht="209.25" customHeight="1">
      <c r="A409" s="382" t="s">
        <v>315</v>
      </c>
      <c r="B409" s="569" t="s">
        <v>240</v>
      </c>
      <c r="C409" s="247"/>
      <c r="D409" s="248"/>
      <c r="E409" s="92"/>
      <c r="F409" s="884"/>
      <c r="G409" s="32"/>
      <c r="H409" s="17"/>
    </row>
    <row r="410" spans="1:8" s="2" customFormat="1" ht="18.75" customHeight="1">
      <c r="A410" s="565"/>
      <c r="B410" s="570" t="s">
        <v>14</v>
      </c>
      <c r="C410" s="243"/>
      <c r="D410" s="329"/>
      <c r="E410" s="84"/>
      <c r="F410" s="877"/>
      <c r="G410" s="32"/>
      <c r="H410" s="17"/>
    </row>
    <row r="411" spans="1:8" s="2" customFormat="1" ht="19.5" customHeight="1">
      <c r="A411" s="565"/>
      <c r="B411" s="369" t="s">
        <v>179</v>
      </c>
      <c r="C411" s="488" t="s">
        <v>58</v>
      </c>
      <c r="D411" s="329">
        <v>11</v>
      </c>
      <c r="E411" s="84"/>
      <c r="F411" s="877">
        <f>D411*E411</f>
        <v>0</v>
      </c>
      <c r="G411" s="32"/>
      <c r="H411" s="17"/>
    </row>
    <row r="412" spans="1:8" s="2" customFormat="1" ht="19.5" customHeight="1">
      <c r="A412" s="565"/>
      <c r="B412" s="369" t="s">
        <v>64</v>
      </c>
      <c r="C412" s="488" t="s">
        <v>58</v>
      </c>
      <c r="D412" s="329">
        <v>17</v>
      </c>
      <c r="E412" s="84"/>
      <c r="F412" s="877">
        <f>D412*E412</f>
        <v>0</v>
      </c>
      <c r="G412" s="32"/>
      <c r="H412" s="17"/>
    </row>
    <row r="413" spans="1:8" s="2" customFormat="1" ht="121.5" customHeight="1">
      <c r="A413" s="382" t="s">
        <v>178</v>
      </c>
      <c r="B413" s="398" t="s">
        <v>241</v>
      </c>
      <c r="C413" s="566"/>
      <c r="D413" s="495"/>
      <c r="E413" s="92"/>
      <c r="F413" s="884"/>
      <c r="G413" s="32"/>
      <c r="H413" s="17"/>
    </row>
    <row r="414" spans="1:8" s="2" customFormat="1" ht="18.75" customHeight="1">
      <c r="A414" s="565"/>
      <c r="B414" s="570" t="s">
        <v>14</v>
      </c>
      <c r="C414" s="243"/>
      <c r="D414" s="329"/>
      <c r="E414" s="84"/>
      <c r="F414" s="877"/>
      <c r="G414" s="32"/>
      <c r="H414" s="17"/>
    </row>
    <row r="415" spans="1:8" s="2" customFormat="1" ht="18.75" customHeight="1">
      <c r="A415" s="565"/>
      <c r="B415" s="369" t="s">
        <v>179</v>
      </c>
      <c r="C415" s="488" t="s">
        <v>58</v>
      </c>
      <c r="D415" s="329">
        <v>50</v>
      </c>
      <c r="E415" s="84"/>
      <c r="F415" s="877">
        <f>D415*E415</f>
        <v>0</v>
      </c>
      <c r="G415" s="32"/>
      <c r="H415" s="17"/>
    </row>
    <row r="416" spans="1:8" s="2" customFormat="1" ht="18.75" customHeight="1">
      <c r="A416" s="565"/>
      <c r="B416" s="369" t="s">
        <v>64</v>
      </c>
      <c r="C416" s="488" t="s">
        <v>58</v>
      </c>
      <c r="D416" s="329">
        <v>5</v>
      </c>
      <c r="E416" s="84"/>
      <c r="F416" s="877">
        <f>D416*E416</f>
        <v>0</v>
      </c>
      <c r="G416" s="32"/>
      <c r="H416" s="17"/>
    </row>
    <row r="417" spans="1:8" s="2" customFormat="1" ht="31.5" customHeight="1">
      <c r="A417" s="382" t="s">
        <v>180</v>
      </c>
      <c r="B417" s="571" t="s">
        <v>242</v>
      </c>
      <c r="C417" s="566"/>
      <c r="D417" s="572"/>
      <c r="E417" s="102"/>
      <c r="F417" s="884"/>
      <c r="G417" s="32"/>
      <c r="H417" s="17"/>
    </row>
    <row r="418" spans="1:8" s="2" customFormat="1" ht="18.75" customHeight="1">
      <c r="A418" s="565"/>
      <c r="B418" s="570" t="s">
        <v>17</v>
      </c>
      <c r="C418" s="243"/>
      <c r="D418" s="329"/>
      <c r="E418" s="84"/>
      <c r="F418" s="877"/>
      <c r="G418" s="32"/>
      <c r="H418" s="17"/>
    </row>
    <row r="419" spans="1:8" s="2" customFormat="1" ht="18.75" customHeight="1">
      <c r="A419" s="276"/>
      <c r="B419" s="369" t="s">
        <v>64</v>
      </c>
      <c r="C419" s="488" t="s">
        <v>19</v>
      </c>
      <c r="D419" s="244">
        <v>2</v>
      </c>
      <c r="E419" s="84"/>
      <c r="F419" s="877">
        <f>D419*E419</f>
        <v>0</v>
      </c>
      <c r="G419" s="32"/>
      <c r="H419" s="17"/>
    </row>
    <row r="420" spans="1:8" s="2" customFormat="1" ht="18.75" customHeight="1">
      <c r="A420" s="539"/>
      <c r="B420" s="573"/>
      <c r="C420" s="564"/>
      <c r="D420" s="574"/>
      <c r="E420" s="103"/>
      <c r="F420" s="893"/>
      <c r="G420" s="32"/>
      <c r="H420" s="17"/>
    </row>
    <row r="421" spans="1:8" s="2" customFormat="1" ht="24" customHeight="1">
      <c r="A421" s="552"/>
      <c r="B421" s="575" t="s">
        <v>223</v>
      </c>
      <c r="C421" s="576"/>
      <c r="D421" s="577"/>
      <c r="E421" s="104"/>
      <c r="F421" s="899">
        <f>SUM(F398:F419)</f>
        <v>0</v>
      </c>
      <c r="G421" s="35"/>
      <c r="H421" s="35"/>
    </row>
    <row r="422" spans="1:8" s="2" customFormat="1">
      <c r="A422" s="578"/>
      <c r="B422" s="392"/>
      <c r="C422" s="579"/>
      <c r="D422" s="580"/>
      <c r="E422" s="105"/>
      <c r="F422" s="900"/>
      <c r="G422" s="32"/>
      <c r="H422" s="17"/>
    </row>
    <row r="423" spans="1:8" s="2" customFormat="1" ht="37.200000000000003" customHeight="1">
      <c r="A423" s="581" t="s">
        <v>229</v>
      </c>
      <c r="B423" s="1095" t="s">
        <v>181</v>
      </c>
      <c r="C423" s="1095"/>
      <c r="D423" s="1095"/>
      <c r="E423" s="211"/>
      <c r="F423" s="901"/>
      <c r="G423" s="106"/>
      <c r="H423" s="106"/>
    </row>
    <row r="424" spans="1:8" s="2" customFormat="1" ht="31.5" customHeight="1">
      <c r="A424" s="262"/>
      <c r="B424" s="582" t="s">
        <v>182</v>
      </c>
      <c r="C424" s="564"/>
      <c r="D424" s="583"/>
      <c r="E424" s="103"/>
      <c r="F424" s="902"/>
      <c r="G424" s="32"/>
      <c r="H424" s="17"/>
    </row>
    <row r="425" spans="1:8" s="2" customFormat="1" ht="90.75" customHeight="1">
      <c r="A425" s="382" t="s">
        <v>183</v>
      </c>
      <c r="B425" s="398" t="s">
        <v>319</v>
      </c>
      <c r="C425" s="564"/>
      <c r="D425" s="583"/>
      <c r="E425" s="103"/>
      <c r="F425" s="902"/>
      <c r="G425" s="32"/>
      <c r="H425" s="17"/>
    </row>
    <row r="426" spans="1:8" s="2" customFormat="1" ht="30" customHeight="1">
      <c r="A426" s="565"/>
      <c r="B426" s="369" t="s">
        <v>243</v>
      </c>
      <c r="C426" s="488" t="s">
        <v>56</v>
      </c>
      <c r="D426" s="584">
        <v>23</v>
      </c>
      <c r="E426" s="107"/>
      <c r="F426" s="877">
        <f>D426*E426</f>
        <v>0</v>
      </c>
      <c r="G426" s="32"/>
      <c r="H426" s="17"/>
    </row>
    <row r="427" spans="1:8" s="2" customFormat="1" ht="63" customHeight="1">
      <c r="A427" s="382" t="s">
        <v>184</v>
      </c>
      <c r="B427" s="398" t="s">
        <v>244</v>
      </c>
      <c r="C427" s="566"/>
      <c r="D427" s="495"/>
      <c r="E427" s="92"/>
      <c r="F427" s="884"/>
      <c r="G427" s="32"/>
      <c r="H427" s="17"/>
    </row>
    <row r="428" spans="1:8" s="2" customFormat="1" ht="21.75" customHeight="1">
      <c r="A428" s="565"/>
      <c r="B428" s="369" t="s">
        <v>17</v>
      </c>
      <c r="C428" s="488" t="s">
        <v>19</v>
      </c>
      <c r="D428" s="329">
        <v>1</v>
      </c>
      <c r="E428" s="84"/>
      <c r="F428" s="877">
        <f>D428*E428</f>
        <v>0</v>
      </c>
      <c r="G428" s="32"/>
      <c r="H428" s="17"/>
    </row>
    <row r="429" spans="1:8" s="2" customFormat="1" ht="134.25" customHeight="1">
      <c r="A429" s="382" t="s">
        <v>185</v>
      </c>
      <c r="B429" s="398" t="s">
        <v>245</v>
      </c>
      <c r="C429" s="566"/>
      <c r="D429" s="495"/>
      <c r="E429" s="92"/>
      <c r="F429" s="884"/>
      <c r="G429" s="32"/>
      <c r="H429" s="17"/>
    </row>
    <row r="430" spans="1:8" s="2" customFormat="1" ht="18.75" customHeight="1">
      <c r="A430" s="565"/>
      <c r="B430" s="570" t="s">
        <v>14</v>
      </c>
      <c r="C430" s="243"/>
      <c r="D430" s="329"/>
      <c r="E430" s="84"/>
      <c r="F430" s="877"/>
      <c r="G430" s="32"/>
      <c r="H430" s="17"/>
    </row>
    <row r="431" spans="1:8" s="2" customFormat="1" ht="21" customHeight="1">
      <c r="A431" s="565"/>
      <c r="B431" s="369" t="s">
        <v>59</v>
      </c>
      <c r="C431" s="488" t="s">
        <v>58</v>
      </c>
      <c r="D431" s="329">
        <v>9</v>
      </c>
      <c r="E431" s="84"/>
      <c r="F431" s="877">
        <f>D431*E431</f>
        <v>0</v>
      </c>
      <c r="G431" s="32"/>
      <c r="H431" s="17"/>
    </row>
    <row r="432" spans="1:8" s="2" customFormat="1" ht="21" customHeight="1">
      <c r="A432" s="565"/>
      <c r="B432" s="369" t="s">
        <v>60</v>
      </c>
      <c r="C432" s="488" t="s">
        <v>58</v>
      </c>
      <c r="D432" s="329">
        <v>37</v>
      </c>
      <c r="E432" s="84"/>
      <c r="F432" s="877">
        <f>D432*E432</f>
        <v>0</v>
      </c>
      <c r="G432" s="32"/>
      <c r="H432" s="17"/>
    </row>
    <row r="433" spans="1:8" s="2" customFormat="1" ht="96.75" customHeight="1">
      <c r="A433" s="382" t="s">
        <v>186</v>
      </c>
      <c r="B433" s="398" t="s">
        <v>246</v>
      </c>
      <c r="C433" s="566"/>
      <c r="D433" s="585"/>
      <c r="E433" s="108"/>
      <c r="F433" s="884"/>
      <c r="G433" s="32"/>
      <c r="H433" s="17"/>
    </row>
    <row r="434" spans="1:8" s="2" customFormat="1" ht="18.75" customHeight="1">
      <c r="A434" s="565"/>
      <c r="B434" s="570" t="s">
        <v>14</v>
      </c>
      <c r="C434" s="243"/>
      <c r="D434" s="329"/>
      <c r="E434" s="84"/>
      <c r="F434" s="877"/>
      <c r="G434" s="32"/>
      <c r="H434" s="17"/>
    </row>
    <row r="435" spans="1:8" s="2" customFormat="1" ht="22.5" customHeight="1">
      <c r="A435" s="565"/>
      <c r="B435" s="369" t="s">
        <v>62</v>
      </c>
      <c r="C435" s="488" t="s">
        <v>58</v>
      </c>
      <c r="D435" s="329">
        <v>31</v>
      </c>
      <c r="E435" s="84"/>
      <c r="F435" s="877">
        <f>D435*E435</f>
        <v>0</v>
      </c>
      <c r="G435" s="32"/>
      <c r="H435" s="17"/>
    </row>
    <row r="436" spans="1:8" s="2" customFormat="1" ht="35.25" customHeight="1">
      <c r="A436" s="382" t="s">
        <v>187</v>
      </c>
      <c r="B436" s="398" t="s">
        <v>247</v>
      </c>
      <c r="C436" s="566"/>
      <c r="D436" s="495"/>
      <c r="E436" s="92"/>
      <c r="F436" s="884"/>
      <c r="G436" s="32"/>
      <c r="H436" s="17"/>
    </row>
    <row r="437" spans="1:8" s="2" customFormat="1" ht="22.5" customHeight="1">
      <c r="A437" s="565"/>
      <c r="B437" s="369" t="s">
        <v>17</v>
      </c>
      <c r="C437" s="488" t="s">
        <v>19</v>
      </c>
      <c r="D437" s="329">
        <v>20</v>
      </c>
      <c r="E437" s="84"/>
      <c r="F437" s="877">
        <f>D437*E437</f>
        <v>0</v>
      </c>
      <c r="G437" s="32"/>
      <c r="H437" s="17"/>
    </row>
    <row r="438" spans="1:8" s="2" customFormat="1" ht="150" customHeight="1">
      <c r="A438" s="382" t="s">
        <v>188</v>
      </c>
      <c r="B438" s="398" t="s">
        <v>248</v>
      </c>
      <c r="C438" s="566"/>
      <c r="D438" s="572"/>
      <c r="E438" s="92"/>
      <c r="F438" s="884"/>
      <c r="G438" s="32"/>
      <c r="H438" s="17"/>
    </row>
    <row r="439" spans="1:8" s="2" customFormat="1" ht="18.75" customHeight="1">
      <c r="A439" s="565"/>
      <c r="B439" s="570" t="s">
        <v>14</v>
      </c>
      <c r="C439" s="243"/>
      <c r="D439" s="329"/>
      <c r="E439" s="84"/>
      <c r="F439" s="877"/>
      <c r="G439" s="32"/>
      <c r="H439" s="17"/>
    </row>
    <row r="440" spans="1:8" s="2" customFormat="1" ht="22.5" customHeight="1">
      <c r="A440" s="565"/>
      <c r="B440" s="242" t="s">
        <v>61</v>
      </c>
      <c r="C440" s="243" t="s">
        <v>58</v>
      </c>
      <c r="D440" s="244">
        <v>5</v>
      </c>
      <c r="E440" s="15"/>
      <c r="F440" s="830">
        <f>D440*E440</f>
        <v>0</v>
      </c>
      <c r="G440" s="32"/>
      <c r="H440" s="17"/>
    </row>
    <row r="441" spans="1:8" s="2" customFormat="1" ht="52.5" customHeight="1">
      <c r="A441" s="373" t="s">
        <v>189</v>
      </c>
      <c r="B441" s="568" t="s">
        <v>250</v>
      </c>
      <c r="C441" s="586"/>
      <c r="D441" s="495"/>
      <c r="E441" s="75"/>
      <c r="F441" s="864"/>
      <c r="G441" s="32"/>
      <c r="H441" s="17"/>
    </row>
    <row r="442" spans="1:8" s="2" customFormat="1" ht="21.75" customHeight="1">
      <c r="A442" s="276"/>
      <c r="B442" s="544" t="s">
        <v>249</v>
      </c>
      <c r="C442" s="243" t="s">
        <v>19</v>
      </c>
      <c r="D442" s="329">
        <v>4</v>
      </c>
      <c r="E442" s="15"/>
      <c r="F442" s="830">
        <f>D442*E442</f>
        <v>0</v>
      </c>
      <c r="G442" s="32"/>
      <c r="H442" s="17"/>
    </row>
    <row r="443" spans="1:8" s="2" customFormat="1" ht="18.75" customHeight="1">
      <c r="A443" s="539"/>
      <c r="B443" s="573"/>
      <c r="C443" s="564"/>
      <c r="D443" s="574"/>
      <c r="E443" s="103"/>
      <c r="F443" s="893"/>
      <c r="G443" s="32"/>
      <c r="H443" s="17"/>
    </row>
    <row r="444" spans="1:8" s="2" customFormat="1" ht="36.75" customHeight="1">
      <c r="A444" s="552"/>
      <c r="B444" s="1046" t="s">
        <v>224</v>
      </c>
      <c r="C444" s="1047"/>
      <c r="D444" s="1047"/>
      <c r="E444" s="1022"/>
      <c r="F444" s="899">
        <f>SUM(F425:F443)</f>
        <v>0</v>
      </c>
      <c r="G444" s="35"/>
      <c r="H444" s="35"/>
    </row>
    <row r="445" spans="1:8" s="2" customFormat="1">
      <c r="A445" s="230"/>
      <c r="B445" s="556"/>
      <c r="C445" s="587"/>
      <c r="D445" s="588"/>
      <c r="E445" s="110"/>
      <c r="F445" s="894"/>
      <c r="G445" s="32"/>
      <c r="H445" s="17"/>
    </row>
    <row r="446" spans="1:8" s="2" customFormat="1" ht="36" customHeight="1">
      <c r="A446" s="559" t="s">
        <v>230</v>
      </c>
      <c r="B446" s="1094" t="s">
        <v>190</v>
      </c>
      <c r="C446" s="1094"/>
      <c r="D446" s="1094"/>
      <c r="E446" s="210"/>
      <c r="F446" s="903"/>
      <c r="G446" s="106"/>
      <c r="H446" s="106"/>
    </row>
    <row r="447" spans="1:8" s="2" customFormat="1" ht="40.5" customHeight="1">
      <c r="A447" s="315"/>
      <c r="B447" s="589" t="s">
        <v>191</v>
      </c>
      <c r="C447" s="547"/>
      <c r="D447" s="558"/>
      <c r="E447" s="101"/>
      <c r="F447" s="895"/>
      <c r="G447" s="32"/>
      <c r="H447" s="17"/>
    </row>
    <row r="448" spans="1:8" s="2" customFormat="1" ht="57" customHeight="1">
      <c r="A448" s="262" t="s">
        <v>192</v>
      </c>
      <c r="B448" s="568" t="s">
        <v>320</v>
      </c>
      <c r="C448" s="250"/>
      <c r="D448" s="590"/>
      <c r="E448" s="108"/>
      <c r="F448" s="892"/>
      <c r="G448" s="32"/>
      <c r="H448" s="17"/>
    </row>
    <row r="449" spans="1:8" s="2" customFormat="1" ht="18.75" customHeight="1">
      <c r="A449" s="565"/>
      <c r="B449" s="570" t="s">
        <v>14</v>
      </c>
      <c r="C449" s="243"/>
      <c r="D449" s="329"/>
      <c r="E449" s="84"/>
      <c r="F449" s="877"/>
      <c r="G449" s="32"/>
      <c r="H449" s="17"/>
    </row>
    <row r="450" spans="1:8" s="2" customFormat="1" ht="18" customHeight="1">
      <c r="A450" s="276"/>
      <c r="B450" s="544" t="s">
        <v>63</v>
      </c>
      <c r="C450" s="439" t="s">
        <v>58</v>
      </c>
      <c r="D450" s="545">
        <v>21</v>
      </c>
      <c r="E450" s="111"/>
      <c r="F450" s="904">
        <f>D450*E450</f>
        <v>0</v>
      </c>
      <c r="G450" s="32"/>
      <c r="H450" s="17"/>
    </row>
    <row r="451" spans="1:8" s="2" customFormat="1" ht="18" customHeight="1">
      <c r="A451" s="276"/>
      <c r="B451" s="544" t="s">
        <v>193</v>
      </c>
      <c r="C451" s="439" t="s">
        <v>58</v>
      </c>
      <c r="D451" s="591">
        <v>48</v>
      </c>
      <c r="E451" s="84"/>
      <c r="F451" s="904">
        <f>D451*E451</f>
        <v>0</v>
      </c>
      <c r="G451" s="32"/>
      <c r="H451" s="17"/>
    </row>
    <row r="452" spans="1:8" s="2" customFormat="1" ht="18" customHeight="1">
      <c r="A452" s="276"/>
      <c r="B452" s="544" t="s">
        <v>316</v>
      </c>
      <c r="C452" s="439" t="s">
        <v>58</v>
      </c>
      <c r="D452" s="592">
        <v>4.5</v>
      </c>
      <c r="E452" s="15"/>
      <c r="F452" s="904">
        <f>D452*E452</f>
        <v>0</v>
      </c>
      <c r="G452" s="32"/>
      <c r="H452" s="17"/>
    </row>
    <row r="453" spans="1:8" s="2" customFormat="1" ht="68.25" customHeight="1">
      <c r="A453" s="262" t="s">
        <v>194</v>
      </c>
      <c r="B453" s="546" t="s">
        <v>344</v>
      </c>
      <c r="C453" s="250"/>
      <c r="D453" s="335"/>
      <c r="E453" s="92"/>
      <c r="F453" s="892"/>
      <c r="G453" s="32"/>
      <c r="H453" s="17"/>
    </row>
    <row r="454" spans="1:8" s="2" customFormat="1" ht="18.75" customHeight="1">
      <c r="A454" s="565"/>
      <c r="B454" s="570" t="s">
        <v>14</v>
      </c>
      <c r="C454" s="243"/>
      <c r="D454" s="545"/>
      <c r="E454" s="84"/>
      <c r="F454" s="877"/>
      <c r="G454" s="32"/>
      <c r="H454" s="17"/>
    </row>
    <row r="455" spans="1:8" s="2" customFormat="1" ht="18.75" customHeight="1">
      <c r="A455" s="276"/>
      <c r="B455" s="544" t="s">
        <v>195</v>
      </c>
      <c r="C455" s="439" t="s">
        <v>58</v>
      </c>
      <c r="D455" s="545">
        <v>75</v>
      </c>
      <c r="E455" s="84"/>
      <c r="F455" s="545">
        <f>D455*E455</f>
        <v>0</v>
      </c>
      <c r="G455" s="32"/>
      <c r="H455" s="17"/>
    </row>
    <row r="456" spans="1:8" s="2" customFormat="1" ht="66" customHeight="1">
      <c r="A456" s="262" t="s">
        <v>196</v>
      </c>
      <c r="B456" s="568" t="s">
        <v>317</v>
      </c>
      <c r="C456" s="250"/>
      <c r="D456" s="495"/>
      <c r="E456" s="102"/>
      <c r="F456" s="892"/>
      <c r="G456" s="32"/>
      <c r="H456" s="17"/>
    </row>
    <row r="457" spans="1:8" s="2" customFormat="1" ht="19.5" customHeight="1">
      <c r="A457" s="276"/>
      <c r="B457" s="544" t="s">
        <v>17</v>
      </c>
      <c r="C457" s="243" t="s">
        <v>19</v>
      </c>
      <c r="D457" s="545">
        <v>1</v>
      </c>
      <c r="E457" s="84"/>
      <c r="F457" s="545">
        <f>D457*E457</f>
        <v>0</v>
      </c>
      <c r="G457" s="32"/>
      <c r="H457" s="17"/>
    </row>
    <row r="458" spans="1:8" s="2" customFormat="1" ht="152.25" customHeight="1">
      <c r="A458" s="539" t="s">
        <v>197</v>
      </c>
      <c r="B458" s="593" t="s">
        <v>251</v>
      </c>
      <c r="C458" s="247"/>
      <c r="D458" s="393"/>
      <c r="E458" s="75"/>
      <c r="F458" s="870"/>
      <c r="G458" s="32"/>
      <c r="H458" s="17"/>
    </row>
    <row r="459" spans="1:8" s="2" customFormat="1" ht="19.5" customHeight="1">
      <c r="A459" s="276"/>
      <c r="B459" s="544" t="s">
        <v>14</v>
      </c>
      <c r="C459" s="594" t="s">
        <v>198</v>
      </c>
      <c r="D459" s="329">
        <v>2</v>
      </c>
      <c r="E459" s="112"/>
      <c r="F459" s="877">
        <f>D459*E459</f>
        <v>0</v>
      </c>
      <c r="G459" s="32"/>
      <c r="H459" s="17"/>
    </row>
    <row r="460" spans="1:8" s="2" customFormat="1" ht="51" customHeight="1">
      <c r="A460" s="325" t="s">
        <v>199</v>
      </c>
      <c r="B460" s="593" t="s">
        <v>200</v>
      </c>
      <c r="C460" s="595"/>
      <c r="D460" s="401"/>
      <c r="E460" s="76"/>
      <c r="F460" s="847"/>
      <c r="G460" s="32"/>
      <c r="H460" s="17"/>
    </row>
    <row r="461" spans="1:8" s="2" customFormat="1" ht="18.75" customHeight="1">
      <c r="A461" s="276"/>
      <c r="B461" s="544" t="s">
        <v>201</v>
      </c>
      <c r="C461" s="594" t="s">
        <v>19</v>
      </c>
      <c r="D461" s="329">
        <v>2</v>
      </c>
      <c r="E461" s="112"/>
      <c r="F461" s="877">
        <f>D461*E461</f>
        <v>0</v>
      </c>
      <c r="G461" s="32"/>
      <c r="H461" s="17"/>
    </row>
    <row r="462" spans="1:8" s="2" customFormat="1" ht="104.25" customHeight="1">
      <c r="A462" s="539" t="s">
        <v>202</v>
      </c>
      <c r="B462" s="596" t="s">
        <v>203</v>
      </c>
      <c r="C462" s="597"/>
      <c r="D462" s="393"/>
      <c r="E462" s="113"/>
      <c r="F462" s="870"/>
      <c r="G462" s="32"/>
      <c r="H462" s="17"/>
    </row>
    <row r="463" spans="1:8" s="2" customFormat="1" ht="18.75" customHeight="1">
      <c r="A463" s="276"/>
      <c r="B463" s="544" t="s">
        <v>516</v>
      </c>
      <c r="C463" s="594" t="s">
        <v>349</v>
      </c>
      <c r="D463" s="329">
        <v>3</v>
      </c>
      <c r="E463" s="112"/>
      <c r="F463" s="877">
        <f>D463*E463</f>
        <v>0</v>
      </c>
      <c r="G463" s="32"/>
      <c r="H463" s="17"/>
    </row>
    <row r="464" spans="1:8" s="2" customFormat="1" ht="409.5" customHeight="1">
      <c r="A464" s="373" t="s">
        <v>204</v>
      </c>
      <c r="B464" s="598" t="s">
        <v>342</v>
      </c>
      <c r="C464" s="250"/>
      <c r="D464" s="393"/>
      <c r="E464" s="114"/>
      <c r="F464" s="905"/>
      <c r="G464" s="32"/>
      <c r="H464" s="17"/>
    </row>
    <row r="465" spans="1:8" s="2" customFormat="1" ht="18.75" customHeight="1">
      <c r="A465" s="276"/>
      <c r="B465" s="242" t="s">
        <v>31</v>
      </c>
      <c r="C465" s="439" t="s">
        <v>4</v>
      </c>
      <c r="D465" s="244">
        <v>114</v>
      </c>
      <c r="E465" s="84"/>
      <c r="F465" s="830">
        <f>D465*E465</f>
        <v>0</v>
      </c>
      <c r="G465" s="32"/>
      <c r="H465" s="17"/>
    </row>
    <row r="466" spans="1:8" s="2" customFormat="1" ht="157.5" customHeight="1">
      <c r="A466" s="262" t="s">
        <v>205</v>
      </c>
      <c r="B466" s="450" t="s">
        <v>321</v>
      </c>
      <c r="C466" s="599"/>
      <c r="D466" s="317"/>
      <c r="E466" s="115"/>
      <c r="F466" s="902"/>
      <c r="G466" s="32"/>
      <c r="H466" s="17"/>
    </row>
    <row r="467" spans="1:8" s="2" customFormat="1" ht="18.75" customHeight="1">
      <c r="A467" s="276"/>
      <c r="B467" s="242" t="s">
        <v>252</v>
      </c>
      <c r="C467" s="243" t="s">
        <v>4</v>
      </c>
      <c r="D467" s="244">
        <v>1020</v>
      </c>
      <c r="E467" s="15"/>
      <c r="F467" s="830">
        <f>D467*E467</f>
        <v>0</v>
      </c>
      <c r="G467" s="32"/>
      <c r="H467" s="17"/>
    </row>
    <row r="468" spans="1:8" s="2" customFormat="1" ht="90" customHeight="1">
      <c r="A468" s="262" t="s">
        <v>206</v>
      </c>
      <c r="B468" s="512" t="s">
        <v>323</v>
      </c>
      <c r="C468" s="550"/>
      <c r="D468" s="497"/>
      <c r="E468" s="18"/>
      <c r="F468" s="884"/>
      <c r="G468" s="32"/>
      <c r="H468" s="17"/>
    </row>
    <row r="469" spans="1:8" s="2" customFormat="1" ht="19.5" customHeight="1">
      <c r="A469" s="276"/>
      <c r="B469" s="242" t="s">
        <v>253</v>
      </c>
      <c r="C469" s="600" t="s">
        <v>19</v>
      </c>
      <c r="D469" s="244">
        <v>2</v>
      </c>
      <c r="E469" s="15"/>
      <c r="F469" s="877">
        <f>D469*E469</f>
        <v>0</v>
      </c>
      <c r="G469" s="32"/>
      <c r="H469" s="17"/>
    </row>
    <row r="470" spans="1:8" s="2" customFormat="1" ht="186.75" customHeight="1">
      <c r="A470" s="262" t="s">
        <v>207</v>
      </c>
      <c r="B470" s="512" t="s">
        <v>322</v>
      </c>
      <c r="C470" s="550"/>
      <c r="D470" s="590"/>
      <c r="E470" s="108"/>
      <c r="F470" s="884"/>
      <c r="G470" s="32"/>
      <c r="H470" s="17"/>
    </row>
    <row r="471" spans="1:8" s="2" customFormat="1" ht="22.5" customHeight="1">
      <c r="A471" s="276"/>
      <c r="B471" s="242" t="s">
        <v>17</v>
      </c>
      <c r="C471" s="600" t="s">
        <v>19</v>
      </c>
      <c r="D471" s="244">
        <v>30</v>
      </c>
      <c r="E471" s="15"/>
      <c r="F471" s="877">
        <f>D471*E471</f>
        <v>0</v>
      </c>
      <c r="G471" s="32"/>
      <c r="H471" s="17"/>
    </row>
    <row r="472" spans="1:8" s="2" customFormat="1" ht="42.75" customHeight="1">
      <c r="A472" s="539" t="s">
        <v>208</v>
      </c>
      <c r="B472" s="601" t="s">
        <v>209</v>
      </c>
      <c r="C472" s="602"/>
      <c r="D472" s="603"/>
      <c r="E472" s="75"/>
      <c r="F472" s="870"/>
      <c r="G472" s="32"/>
      <c r="H472" s="17"/>
    </row>
    <row r="473" spans="1:8" s="2" customFormat="1" ht="18" customHeight="1">
      <c r="A473" s="276"/>
      <c r="B473" s="242" t="s">
        <v>17</v>
      </c>
      <c r="C473" s="600" t="s">
        <v>19</v>
      </c>
      <c r="D473" s="244">
        <v>2</v>
      </c>
      <c r="E473" s="84"/>
      <c r="F473" s="877">
        <f>D473*E473</f>
        <v>0</v>
      </c>
      <c r="G473" s="32"/>
      <c r="H473" s="17"/>
    </row>
    <row r="474" spans="1:8" s="2" customFormat="1" ht="27.75" customHeight="1">
      <c r="A474" s="230" t="s">
        <v>210</v>
      </c>
      <c r="B474" s="255" t="s">
        <v>211</v>
      </c>
      <c r="C474" s="323"/>
      <c r="D474" s="604"/>
      <c r="E474" s="90"/>
      <c r="F474" s="847"/>
      <c r="G474" s="32"/>
      <c r="H474" s="17"/>
    </row>
    <row r="475" spans="1:8" s="2" customFormat="1" ht="19.5" customHeight="1">
      <c r="A475" s="276"/>
      <c r="B475" s="242" t="s">
        <v>17</v>
      </c>
      <c r="C475" s="488" t="s">
        <v>19</v>
      </c>
      <c r="D475" s="244">
        <v>4</v>
      </c>
      <c r="E475" s="84"/>
      <c r="F475" s="877">
        <f>D475*E475</f>
        <v>0</v>
      </c>
      <c r="G475" s="32"/>
      <c r="H475" s="17"/>
    </row>
    <row r="476" spans="1:8" s="2" customFormat="1">
      <c r="A476" s="230"/>
      <c r="B476" s="540"/>
      <c r="C476" s="605"/>
      <c r="D476" s="558"/>
      <c r="E476" s="116"/>
      <c r="F476" s="882"/>
      <c r="G476" s="32"/>
      <c r="H476" s="17"/>
    </row>
    <row r="477" spans="1:8" s="2" customFormat="1" ht="37.5" customHeight="1">
      <c r="A477" s="552"/>
      <c r="B477" s="1046" t="s">
        <v>225</v>
      </c>
      <c r="C477" s="1047"/>
      <c r="D477" s="1047"/>
      <c r="E477" s="1022"/>
      <c r="F477" s="899">
        <f>SUM(F448:F476)</f>
        <v>0</v>
      </c>
      <c r="G477" s="35"/>
      <c r="H477" s="35"/>
    </row>
    <row r="478" spans="1:8" s="2" customFormat="1">
      <c r="A478" s="230"/>
      <c r="B478" s="556"/>
      <c r="C478" s="587"/>
      <c r="D478" s="588"/>
      <c r="E478" s="110"/>
      <c r="F478" s="894"/>
      <c r="G478" s="32"/>
      <c r="H478" s="17"/>
    </row>
    <row r="479" spans="1:8" s="2" customFormat="1" ht="27" customHeight="1">
      <c r="A479" s="559" t="s">
        <v>231</v>
      </c>
      <c r="B479" s="606" t="s">
        <v>226</v>
      </c>
      <c r="C479" s="607"/>
      <c r="D479" s="608"/>
      <c r="E479" s="117"/>
      <c r="F479" s="906"/>
      <c r="G479" s="4"/>
    </row>
    <row r="480" spans="1:8" s="2" customFormat="1" ht="30.75" customHeight="1">
      <c r="A480" s="360"/>
      <c r="B480" s="609" t="s">
        <v>212</v>
      </c>
      <c r="C480" s="610"/>
      <c r="D480" s="611"/>
      <c r="E480" s="118"/>
      <c r="F480" s="907"/>
      <c r="G480" s="4"/>
    </row>
    <row r="481" spans="1:8" s="2" customFormat="1" ht="19.5" customHeight="1">
      <c r="A481" s="262" t="s">
        <v>213</v>
      </c>
      <c r="B481" s="263" t="s">
        <v>254</v>
      </c>
      <c r="C481" s="404"/>
      <c r="D481" s="612"/>
      <c r="E481" s="78"/>
      <c r="F481" s="908"/>
      <c r="G481" s="4"/>
    </row>
    <row r="482" spans="1:8" s="2" customFormat="1" ht="21" customHeight="1">
      <c r="A482" s="276"/>
      <c r="B482" s="242" t="s">
        <v>17</v>
      </c>
      <c r="C482" s="488" t="s">
        <v>19</v>
      </c>
      <c r="D482" s="329">
        <v>5</v>
      </c>
      <c r="E482" s="84"/>
      <c r="F482" s="877">
        <f>D482*E482</f>
        <v>0</v>
      </c>
      <c r="G482" s="32"/>
      <c r="H482" s="17"/>
    </row>
    <row r="483" spans="1:8" s="2" customFormat="1" ht="333.75" customHeight="1">
      <c r="A483" s="262" t="s">
        <v>214</v>
      </c>
      <c r="B483" s="512" t="s">
        <v>324</v>
      </c>
      <c r="C483" s="610"/>
      <c r="D483" s="613"/>
      <c r="E483" s="119"/>
      <c r="F483" s="909"/>
      <c r="G483" s="120"/>
      <c r="H483" s="121"/>
    </row>
    <row r="484" spans="1:8" s="2" customFormat="1" ht="21" customHeight="1">
      <c r="A484" s="276"/>
      <c r="B484" s="242" t="s">
        <v>255</v>
      </c>
      <c r="C484" s="243" t="s">
        <v>215</v>
      </c>
      <c r="D484" s="244">
        <v>8</v>
      </c>
      <c r="E484" s="84"/>
      <c r="F484" s="830">
        <f>D484*E484</f>
        <v>0</v>
      </c>
      <c r="G484" s="32"/>
      <c r="H484" s="17"/>
    </row>
    <row r="485" spans="1:8" s="2" customFormat="1" ht="76.5" customHeight="1">
      <c r="A485" s="262" t="s">
        <v>216</v>
      </c>
      <c r="B485" s="349" t="s">
        <v>325</v>
      </c>
      <c r="C485" s="614"/>
      <c r="D485" s="572"/>
      <c r="E485" s="122"/>
      <c r="F485" s="910"/>
      <c r="G485" s="120"/>
      <c r="H485" s="121"/>
    </row>
    <row r="486" spans="1:8" s="2" customFormat="1" ht="16.5" customHeight="1">
      <c r="A486" s="276"/>
      <c r="B486" s="369" t="s">
        <v>255</v>
      </c>
      <c r="C486" s="488" t="s">
        <v>215</v>
      </c>
      <c r="D486" s="329">
        <v>1</v>
      </c>
      <c r="E486" s="84"/>
      <c r="F486" s="877">
        <f>D486*E486</f>
        <v>0</v>
      </c>
      <c r="G486" s="32"/>
      <c r="H486" s="17"/>
    </row>
    <row r="487" spans="1:8" s="2" customFormat="1" ht="57.75" customHeight="1">
      <c r="A487" s="262" t="s">
        <v>217</v>
      </c>
      <c r="B487" s="571" t="s">
        <v>256</v>
      </c>
      <c r="C487" s="404"/>
      <c r="D487" s="572"/>
      <c r="E487" s="123"/>
      <c r="F487" s="910"/>
      <c r="G487" s="120"/>
      <c r="H487" s="121"/>
    </row>
    <row r="488" spans="1:8" s="2" customFormat="1" ht="18.75" customHeight="1">
      <c r="A488" s="276"/>
      <c r="B488" s="369" t="s">
        <v>255</v>
      </c>
      <c r="C488" s="488" t="s">
        <v>215</v>
      </c>
      <c r="D488" s="329">
        <v>8</v>
      </c>
      <c r="E488" s="84"/>
      <c r="F488" s="877">
        <f>D488*E488</f>
        <v>0</v>
      </c>
      <c r="G488" s="32"/>
      <c r="H488" s="17"/>
    </row>
    <row r="489" spans="1:8" s="2" customFormat="1" ht="64.5" customHeight="1">
      <c r="A489" s="262" t="s">
        <v>218</v>
      </c>
      <c r="B489" s="398" t="s">
        <v>257</v>
      </c>
      <c r="C489" s="404"/>
      <c r="D489" s="615"/>
      <c r="E489" s="123"/>
      <c r="F489" s="910"/>
      <c r="G489" s="120"/>
      <c r="H489" s="121"/>
    </row>
    <row r="490" spans="1:8" s="2" customFormat="1" ht="18.75" customHeight="1">
      <c r="A490" s="276"/>
      <c r="B490" s="369" t="s">
        <v>255</v>
      </c>
      <c r="C490" s="488" t="s">
        <v>215</v>
      </c>
      <c r="D490" s="329">
        <v>1</v>
      </c>
      <c r="E490" s="84"/>
      <c r="F490" s="877">
        <f>D490*E490</f>
        <v>0</v>
      </c>
      <c r="G490" s="32"/>
      <c r="H490" s="17"/>
    </row>
    <row r="491" spans="1:8" s="2" customFormat="1" ht="38.25" customHeight="1">
      <c r="A491" s="262" t="s">
        <v>219</v>
      </c>
      <c r="B491" s="398" t="s">
        <v>258</v>
      </c>
      <c r="C491" s="564"/>
      <c r="D491" s="572"/>
      <c r="E491" s="124"/>
      <c r="F491" s="902"/>
      <c r="G491" s="32"/>
      <c r="H491" s="17"/>
    </row>
    <row r="492" spans="1:8" s="2" customFormat="1" ht="17.25" customHeight="1">
      <c r="A492" s="276"/>
      <c r="B492" s="369" t="s">
        <v>17</v>
      </c>
      <c r="C492" s="488" t="s">
        <v>19</v>
      </c>
      <c r="D492" s="329">
        <v>4</v>
      </c>
      <c r="E492" s="84"/>
      <c r="F492" s="877">
        <f>D492*E492</f>
        <v>0</v>
      </c>
      <c r="G492" s="32"/>
      <c r="H492" s="17"/>
    </row>
    <row r="493" spans="1:8" s="2" customFormat="1" ht="18.75" customHeight="1">
      <c r="A493" s="277" t="s">
        <v>220</v>
      </c>
      <c r="B493" s="571" t="s">
        <v>302</v>
      </c>
      <c r="C493" s="564"/>
      <c r="D493" s="572"/>
      <c r="E493" s="124"/>
      <c r="F493" s="902"/>
      <c r="G493" s="32"/>
      <c r="H493" s="17"/>
    </row>
    <row r="494" spans="1:8" s="2" customFormat="1" ht="17.25" customHeight="1">
      <c r="A494" s="276"/>
      <c r="B494" s="369" t="s">
        <v>264</v>
      </c>
      <c r="C494" s="488"/>
      <c r="D494" s="329"/>
      <c r="E494" s="84"/>
      <c r="F494" s="877"/>
      <c r="G494" s="32"/>
      <c r="H494" s="17"/>
    </row>
    <row r="495" spans="1:8" s="2" customFormat="1" ht="17.25" customHeight="1">
      <c r="A495" s="276"/>
      <c r="B495" s="369" t="s">
        <v>269</v>
      </c>
      <c r="C495" s="488" t="s">
        <v>19</v>
      </c>
      <c r="D495" s="329">
        <v>5</v>
      </c>
      <c r="E495" s="84"/>
      <c r="F495" s="877">
        <f>D495*E495</f>
        <v>0</v>
      </c>
      <c r="G495" s="32"/>
      <c r="H495" s="17"/>
    </row>
    <row r="496" spans="1:8" s="2" customFormat="1" ht="17.25" customHeight="1">
      <c r="A496" s="276"/>
      <c r="B496" s="369" t="s">
        <v>268</v>
      </c>
      <c r="C496" s="488" t="s">
        <v>19</v>
      </c>
      <c r="D496" s="329">
        <v>9</v>
      </c>
      <c r="E496" s="84"/>
      <c r="F496" s="877">
        <f>D496*E496</f>
        <v>0</v>
      </c>
      <c r="G496" s="32"/>
      <c r="H496" s="17"/>
    </row>
    <row r="497" spans="1:8" s="2" customFormat="1" ht="17.25" customHeight="1">
      <c r="A497" s="276"/>
      <c r="B497" s="369" t="s">
        <v>265</v>
      </c>
      <c r="C497" s="488" t="s">
        <v>19</v>
      </c>
      <c r="D497" s="329">
        <v>5</v>
      </c>
      <c r="E497" s="84"/>
      <c r="F497" s="877">
        <f>D497*E497</f>
        <v>0</v>
      </c>
      <c r="G497" s="32"/>
      <c r="H497" s="17"/>
    </row>
    <row r="498" spans="1:8" s="2" customFormat="1" ht="17.25" customHeight="1">
      <c r="A498" s="276"/>
      <c r="B498" s="369" t="s">
        <v>266</v>
      </c>
      <c r="C498" s="488" t="s">
        <v>19</v>
      </c>
      <c r="D498" s="329">
        <v>4</v>
      </c>
      <c r="E498" s="84"/>
      <c r="F498" s="877">
        <f>D498*E498</f>
        <v>0</v>
      </c>
      <c r="G498" s="32"/>
      <c r="H498" s="17"/>
    </row>
    <row r="499" spans="1:8" s="2" customFormat="1" ht="17.25" customHeight="1">
      <c r="A499" s="276"/>
      <c r="B499" s="369" t="s">
        <v>267</v>
      </c>
      <c r="C499" s="488" t="s">
        <v>19</v>
      </c>
      <c r="D499" s="329">
        <v>1</v>
      </c>
      <c r="E499" s="84"/>
      <c r="F499" s="877">
        <f>D499*E499</f>
        <v>0</v>
      </c>
      <c r="G499" s="32"/>
      <c r="H499" s="17"/>
    </row>
    <row r="500" spans="1:8" s="2" customFormat="1" ht="87.75" customHeight="1">
      <c r="A500" s="382" t="s">
        <v>221</v>
      </c>
      <c r="B500" s="349" t="s">
        <v>260</v>
      </c>
      <c r="C500" s="566"/>
      <c r="D500" s="572"/>
      <c r="E500" s="92"/>
      <c r="F500" s="884"/>
      <c r="G500" s="32"/>
      <c r="H500" s="17"/>
    </row>
    <row r="501" spans="1:8" s="2" customFormat="1" ht="21" customHeight="1">
      <c r="A501" s="276"/>
      <c r="B501" s="369" t="s">
        <v>259</v>
      </c>
      <c r="C501" s="488" t="s">
        <v>198</v>
      </c>
      <c r="D501" s="329">
        <v>310</v>
      </c>
      <c r="E501" s="84"/>
      <c r="F501" s="877">
        <f>D501*E501</f>
        <v>0</v>
      </c>
      <c r="G501" s="32"/>
      <c r="H501" s="17"/>
    </row>
    <row r="502" spans="1:8" s="2" customFormat="1">
      <c r="A502" s="262"/>
      <c r="B502" s="571"/>
      <c r="C502" s="566"/>
      <c r="D502" s="495"/>
      <c r="E502" s="92"/>
      <c r="F502" s="884"/>
      <c r="G502" s="32"/>
      <c r="H502" s="17"/>
    </row>
    <row r="503" spans="1:8" s="2" customFormat="1" ht="26.25" customHeight="1">
      <c r="A503" s="616" t="s">
        <v>263</v>
      </c>
      <c r="B503" s="398" t="s">
        <v>261</v>
      </c>
      <c r="C503" s="617"/>
      <c r="D503" s="585"/>
      <c r="E503" s="108"/>
      <c r="F503" s="911"/>
      <c r="G503" s="32"/>
      <c r="H503" s="17"/>
    </row>
    <row r="504" spans="1:8" s="2" customFormat="1">
      <c r="A504" s="618"/>
      <c r="B504" s="619" t="s">
        <v>262</v>
      </c>
      <c r="C504" s="620" t="s">
        <v>222</v>
      </c>
      <c r="D504" s="244">
        <v>350</v>
      </c>
      <c r="E504" s="125"/>
      <c r="F504" s="912">
        <f>D504*E504</f>
        <v>0</v>
      </c>
      <c r="G504" s="32"/>
      <c r="H504" s="17"/>
    </row>
    <row r="505" spans="1:8" s="2" customFormat="1">
      <c r="A505" s="245"/>
      <c r="B505" s="540"/>
      <c r="C505" s="621"/>
      <c r="D505" s="251"/>
      <c r="E505" s="116"/>
      <c r="F505" s="882"/>
      <c r="G505" s="32"/>
      <c r="H505" s="17"/>
    </row>
    <row r="506" spans="1:8" s="2" customFormat="1" ht="29.25" customHeight="1">
      <c r="A506" s="552"/>
      <c r="B506" s="1016" t="s">
        <v>227</v>
      </c>
      <c r="C506" s="1017"/>
      <c r="D506" s="1017"/>
      <c r="E506" s="1022"/>
      <c r="F506" s="913">
        <f>SUM(F481:F505)</f>
        <v>0</v>
      </c>
      <c r="G506" s="35"/>
      <c r="H506" s="35"/>
    </row>
    <row r="507" spans="1:8" ht="14.25" customHeight="1">
      <c r="A507" s="622"/>
      <c r="B507" s="623"/>
      <c r="C507" s="623"/>
      <c r="D507" s="623"/>
      <c r="E507" s="126"/>
      <c r="F507" s="622"/>
      <c r="G507" s="126"/>
      <c r="H507" s="126"/>
    </row>
    <row r="508" spans="1:8" s="127" customFormat="1" ht="30" customHeight="1">
      <c r="A508" s="624" t="s">
        <v>515</v>
      </c>
      <c r="B508" s="625" t="s">
        <v>346</v>
      </c>
      <c r="C508" s="625"/>
      <c r="D508" s="625"/>
      <c r="E508" s="208"/>
      <c r="F508" s="914"/>
      <c r="G508" s="128"/>
    </row>
    <row r="509" spans="1:8" s="127" customFormat="1" ht="13.8">
      <c r="A509" s="626"/>
      <c r="B509" s="627"/>
      <c r="C509" s="628"/>
      <c r="D509" s="628"/>
      <c r="E509" s="129"/>
      <c r="F509" s="915"/>
      <c r="G509" s="128"/>
    </row>
    <row r="510" spans="1:8" s="127" customFormat="1" ht="58.5" customHeight="1">
      <c r="A510" s="629" t="s">
        <v>66</v>
      </c>
      <c r="B510" s="630" t="s">
        <v>347</v>
      </c>
      <c r="C510" s="631"/>
      <c r="D510" s="632"/>
      <c r="E510" s="130"/>
      <c r="F510" s="916"/>
      <c r="G510" s="128"/>
    </row>
    <row r="511" spans="1:8" s="127" customFormat="1" ht="169.5" customHeight="1">
      <c r="A511" s="633" t="s">
        <v>533</v>
      </c>
      <c r="B511" s="634" t="s">
        <v>348</v>
      </c>
      <c r="C511" s="635"/>
      <c r="D511" s="636"/>
      <c r="E511" s="131"/>
      <c r="F511" s="917"/>
      <c r="G511" s="1057"/>
    </row>
    <row r="512" spans="1:8" s="127" customFormat="1" ht="114" customHeight="1">
      <c r="A512" s="637" t="s">
        <v>543</v>
      </c>
      <c r="B512" s="638" t="s">
        <v>350</v>
      </c>
      <c r="C512" s="635"/>
      <c r="D512" s="639"/>
      <c r="E512" s="132"/>
      <c r="F512" s="918"/>
      <c r="G512" s="1057"/>
    </row>
    <row r="513" spans="1:7" s="127" customFormat="1" ht="16.5" customHeight="1">
      <c r="A513" s="276"/>
      <c r="B513" s="369" t="s">
        <v>531</v>
      </c>
      <c r="C513" s="488" t="s">
        <v>349</v>
      </c>
      <c r="D513" s="329">
        <v>1</v>
      </c>
      <c r="E513" s="84"/>
      <c r="F513" s="877">
        <f>D513*E513</f>
        <v>0</v>
      </c>
      <c r="G513" s="133"/>
    </row>
    <row r="514" spans="1:7" s="127" customFormat="1" ht="222.75" customHeight="1">
      <c r="A514" s="633" t="s">
        <v>538</v>
      </c>
      <c r="B514" s="640" t="s">
        <v>351</v>
      </c>
      <c r="C514" s="631"/>
      <c r="D514" s="631"/>
      <c r="E514" s="134"/>
      <c r="F514" s="916"/>
      <c r="G514" s="128"/>
    </row>
    <row r="515" spans="1:7" s="127" customFormat="1" ht="79.5" customHeight="1">
      <c r="A515" s="641" t="s">
        <v>534</v>
      </c>
      <c r="B515" s="642" t="s">
        <v>352</v>
      </c>
      <c r="C515" s="628"/>
      <c r="D515" s="631"/>
      <c r="E515" s="166"/>
      <c r="F515" s="919"/>
      <c r="G515" s="128"/>
    </row>
    <row r="516" spans="1:7" s="127" customFormat="1" ht="16.5" customHeight="1">
      <c r="A516" s="369"/>
      <c r="B516" s="369" t="s">
        <v>264</v>
      </c>
      <c r="C516" s="594" t="s">
        <v>19</v>
      </c>
      <c r="D516" s="643">
        <v>33</v>
      </c>
      <c r="E516" s="135"/>
      <c r="F516" s="643">
        <f t="shared" ref="F516" si="28">+E516*D516</f>
        <v>0</v>
      </c>
      <c r="G516" s="128"/>
    </row>
    <row r="517" spans="1:7" s="127" customFormat="1" ht="93" customHeight="1">
      <c r="A517" s="641" t="s">
        <v>535</v>
      </c>
      <c r="B517" s="644" t="s">
        <v>353</v>
      </c>
      <c r="C517" s="631"/>
      <c r="D517" s="632"/>
      <c r="E517" s="142"/>
      <c r="F517" s="919"/>
      <c r="G517" s="128"/>
    </row>
    <row r="518" spans="1:7" s="127" customFormat="1" ht="16.5" customHeight="1">
      <c r="A518" s="369"/>
      <c r="B518" s="369" t="s">
        <v>264</v>
      </c>
      <c r="C518" s="594" t="s">
        <v>19</v>
      </c>
      <c r="D518" s="643">
        <v>65</v>
      </c>
      <c r="E518" s="135"/>
      <c r="F518" s="643">
        <f t="shared" ref="F518:F530" si="29">+E518*D518</f>
        <v>0</v>
      </c>
      <c r="G518" s="128"/>
    </row>
    <row r="519" spans="1:7" s="127" customFormat="1" ht="115.5" customHeight="1">
      <c r="A519" s="645" t="s">
        <v>536</v>
      </c>
      <c r="B519" s="642" t="s">
        <v>354</v>
      </c>
      <c r="C519" s="628"/>
      <c r="D519" s="631"/>
      <c r="E519" s="136"/>
      <c r="F519" s="920"/>
      <c r="G519" s="128"/>
    </row>
    <row r="520" spans="1:7" s="127" customFormat="1" ht="16.5" customHeight="1">
      <c r="A520" s="369"/>
      <c r="B520" s="369" t="s">
        <v>264</v>
      </c>
      <c r="C520" s="594" t="s">
        <v>19</v>
      </c>
      <c r="D520" s="643">
        <v>5</v>
      </c>
      <c r="E520" s="135"/>
      <c r="F520" s="643">
        <f t="shared" ref="F520" si="30">+E520*D520</f>
        <v>0</v>
      </c>
      <c r="G520" s="128"/>
    </row>
    <row r="521" spans="1:7" s="127" customFormat="1" ht="97.5" customHeight="1">
      <c r="A521" s="641" t="s">
        <v>537</v>
      </c>
      <c r="B521" s="642" t="s">
        <v>355</v>
      </c>
      <c r="C521" s="631"/>
      <c r="D521" s="646"/>
      <c r="E521" s="142"/>
      <c r="F521" s="919"/>
      <c r="G521" s="128"/>
    </row>
    <row r="522" spans="1:7" s="127" customFormat="1" ht="16.5" customHeight="1">
      <c r="A522" s="369"/>
      <c r="B522" s="369" t="s">
        <v>264</v>
      </c>
      <c r="C522" s="594" t="s">
        <v>19</v>
      </c>
      <c r="D522" s="643">
        <v>4</v>
      </c>
      <c r="E522" s="135"/>
      <c r="F522" s="643">
        <f t="shared" si="29"/>
        <v>0</v>
      </c>
      <c r="G522" s="128"/>
    </row>
    <row r="523" spans="1:7" s="127" customFormat="1" ht="95.25" customHeight="1">
      <c r="A523" s="633" t="s">
        <v>539</v>
      </c>
      <c r="B523" s="644" t="s">
        <v>356</v>
      </c>
      <c r="C523" s="631"/>
      <c r="D523" s="646"/>
      <c r="E523" s="136"/>
      <c r="F523" s="921"/>
      <c r="G523" s="128"/>
    </row>
    <row r="524" spans="1:7" s="127" customFormat="1" ht="16.5" customHeight="1">
      <c r="A524" s="369"/>
      <c r="B524" s="369" t="s">
        <v>264</v>
      </c>
      <c r="C524" s="594" t="s">
        <v>19</v>
      </c>
      <c r="D524" s="643">
        <v>7</v>
      </c>
      <c r="E524" s="135"/>
      <c r="F524" s="643">
        <f t="shared" ref="F524" si="31">+E524*D524</f>
        <v>0</v>
      </c>
      <c r="G524" s="128"/>
    </row>
    <row r="525" spans="1:7" s="127" customFormat="1" ht="102" customHeight="1">
      <c r="A525" s="641" t="s">
        <v>540</v>
      </c>
      <c r="B525" s="642" t="s">
        <v>357</v>
      </c>
      <c r="C525" s="631"/>
      <c r="D525" s="628"/>
      <c r="E525" s="136"/>
      <c r="F525" s="920"/>
      <c r="G525" s="128"/>
    </row>
    <row r="526" spans="1:7" s="127" customFormat="1" ht="16.5" customHeight="1">
      <c r="A526" s="369"/>
      <c r="B526" s="369" t="s">
        <v>264</v>
      </c>
      <c r="C526" s="594" t="s">
        <v>19</v>
      </c>
      <c r="D526" s="643">
        <v>23</v>
      </c>
      <c r="E526" s="135"/>
      <c r="F526" s="643">
        <f t="shared" si="29"/>
        <v>0</v>
      </c>
      <c r="G526" s="128"/>
    </row>
    <row r="527" spans="1:7" s="127" customFormat="1" ht="141.75" customHeight="1">
      <c r="A527" s="641" t="s">
        <v>541</v>
      </c>
      <c r="B527" s="644" t="s">
        <v>358</v>
      </c>
      <c r="C527" s="632"/>
      <c r="D527" s="632"/>
      <c r="E527" s="165"/>
      <c r="F527" s="922"/>
      <c r="G527" s="137"/>
    </row>
    <row r="528" spans="1:7" s="127" customFormat="1" ht="16.5" customHeight="1">
      <c r="A528" s="369"/>
      <c r="B528" s="369" t="s">
        <v>264</v>
      </c>
      <c r="C528" s="594" t="s">
        <v>19</v>
      </c>
      <c r="D528" s="643">
        <v>19</v>
      </c>
      <c r="E528" s="135"/>
      <c r="F528" s="643">
        <f t="shared" ref="F528" si="32">+E528*D528</f>
        <v>0</v>
      </c>
      <c r="G528" s="128"/>
    </row>
    <row r="529" spans="1:8" s="127" customFormat="1" ht="43.5" customHeight="1">
      <c r="A529" s="645" t="s">
        <v>542</v>
      </c>
      <c r="B529" s="642" t="s">
        <v>359</v>
      </c>
      <c r="C529" s="631"/>
      <c r="D529" s="631"/>
      <c r="E529" s="136"/>
      <c r="F529" s="919"/>
      <c r="G529" s="128"/>
    </row>
    <row r="530" spans="1:8" s="127" customFormat="1" ht="16.5" customHeight="1">
      <c r="A530" s="369"/>
      <c r="B530" s="369" t="s">
        <v>264</v>
      </c>
      <c r="C530" s="594" t="s">
        <v>19</v>
      </c>
      <c r="D530" s="643">
        <v>35</v>
      </c>
      <c r="E530" s="135"/>
      <c r="F530" s="643">
        <f t="shared" si="29"/>
        <v>0</v>
      </c>
      <c r="G530" s="128"/>
    </row>
    <row r="531" spans="1:8" s="127" customFormat="1" ht="123.75" customHeight="1">
      <c r="A531" s="641" t="s">
        <v>544</v>
      </c>
      <c r="B531" s="642" t="s">
        <v>360</v>
      </c>
      <c r="C531" s="631"/>
      <c r="D531" s="628"/>
      <c r="E531" s="136"/>
      <c r="F531" s="919"/>
      <c r="G531" s="133"/>
    </row>
    <row r="532" spans="1:8" s="127" customFormat="1" ht="16.5" customHeight="1">
      <c r="A532" s="369"/>
      <c r="B532" s="369" t="s">
        <v>264</v>
      </c>
      <c r="C532" s="594" t="s">
        <v>19</v>
      </c>
      <c r="D532" s="643">
        <v>9</v>
      </c>
      <c r="E532" s="135"/>
      <c r="F532" s="643">
        <f t="shared" ref="F532" si="33">+E532*D532</f>
        <v>0</v>
      </c>
      <c r="G532" s="128"/>
    </row>
    <row r="533" spans="1:8" s="127" customFormat="1" ht="13.8">
      <c r="A533" s="633"/>
      <c r="B533" s="644"/>
      <c r="C533" s="628"/>
      <c r="D533" s="632"/>
      <c r="E533" s="165"/>
      <c r="F533" s="920"/>
      <c r="G533" s="128"/>
    </row>
    <row r="534" spans="1:8" s="138" customFormat="1" ht="27.75" customHeight="1">
      <c r="A534" s="552"/>
      <c r="B534" s="1046" t="s">
        <v>361</v>
      </c>
      <c r="C534" s="1047"/>
      <c r="D534" s="1047"/>
      <c r="E534" s="109"/>
      <c r="F534" s="913">
        <f>SUM(F511:F533)</f>
        <v>0</v>
      </c>
      <c r="G534" s="139"/>
    </row>
    <row r="535" spans="1:8" s="127" customFormat="1" ht="13.8">
      <c r="A535" s="633"/>
      <c r="B535" s="647"/>
      <c r="C535" s="628"/>
      <c r="D535" s="628"/>
      <c r="E535" s="129"/>
      <c r="F535" s="923"/>
      <c r="G535" s="128"/>
    </row>
    <row r="536" spans="1:8" s="127" customFormat="1" ht="32.4" customHeight="1">
      <c r="A536" s="624" t="s">
        <v>517</v>
      </c>
      <c r="B536" s="625" t="s">
        <v>363</v>
      </c>
      <c r="C536" s="625"/>
      <c r="D536" s="625"/>
      <c r="E536" s="208"/>
      <c r="F536" s="914"/>
      <c r="G536" s="128"/>
    </row>
    <row r="537" spans="1:8" s="127" customFormat="1" ht="13.8">
      <c r="A537" s="648"/>
      <c r="B537" s="627"/>
      <c r="C537" s="628"/>
      <c r="D537" s="649"/>
      <c r="E537" s="140"/>
      <c r="F537" s="915"/>
      <c r="G537" s="128"/>
    </row>
    <row r="538" spans="1:8" s="127" customFormat="1" ht="252" customHeight="1">
      <c r="A538" s="1058" t="s">
        <v>66</v>
      </c>
      <c r="B538" s="650" t="s">
        <v>364</v>
      </c>
      <c r="C538" s="632"/>
      <c r="D538" s="628"/>
      <c r="E538" s="129"/>
      <c r="F538" s="916"/>
      <c r="G538" s="128"/>
    </row>
    <row r="539" spans="1:8" s="127" customFormat="1" ht="96" customHeight="1">
      <c r="A539" s="1059"/>
      <c r="B539" s="651" t="s">
        <v>365</v>
      </c>
      <c r="C539" s="628"/>
      <c r="D539" s="628"/>
      <c r="E539" s="129"/>
      <c r="F539" s="916"/>
      <c r="G539" s="128"/>
    </row>
    <row r="540" spans="1:8" s="127" customFormat="1" ht="37.5" customHeight="1">
      <c r="A540" s="1060"/>
      <c r="B540" s="640" t="s">
        <v>366</v>
      </c>
      <c r="C540" s="628"/>
      <c r="D540" s="628"/>
      <c r="E540" s="141"/>
      <c r="F540" s="916"/>
      <c r="G540" s="128"/>
    </row>
    <row r="541" spans="1:8" s="127" customFormat="1" ht="323.25" customHeight="1">
      <c r="A541" s="1058" t="s">
        <v>533</v>
      </c>
      <c r="B541" s="634" t="s">
        <v>367</v>
      </c>
      <c r="C541" s="1055"/>
      <c r="D541" s="1055"/>
      <c r="E541" s="1080"/>
      <c r="F541" s="1064"/>
      <c r="G541" s="1061"/>
      <c r="H541" s="143"/>
    </row>
    <row r="542" spans="1:8" s="127" customFormat="1" ht="86.25" customHeight="1">
      <c r="A542" s="1059"/>
      <c r="B542" s="652" t="s">
        <v>368</v>
      </c>
      <c r="C542" s="1056"/>
      <c r="D542" s="1056"/>
      <c r="E542" s="1080"/>
      <c r="F542" s="1065"/>
      <c r="G542" s="1061"/>
      <c r="H542" s="144"/>
    </row>
    <row r="543" spans="1:8" s="127" customFormat="1" ht="19.5" customHeight="1">
      <c r="A543" s="369"/>
      <c r="B543" s="369" t="s">
        <v>531</v>
      </c>
      <c r="C543" s="594" t="s">
        <v>349</v>
      </c>
      <c r="D543" s="643">
        <v>1</v>
      </c>
      <c r="E543" s="135"/>
      <c r="F543" s="643">
        <f t="shared" ref="F543" si="34">+E543*D543</f>
        <v>0</v>
      </c>
      <c r="G543" s="128"/>
    </row>
    <row r="544" spans="1:8" s="127" customFormat="1" ht="243.75" customHeight="1">
      <c r="A544" s="641" t="s">
        <v>538</v>
      </c>
      <c r="B544" s="634" t="s">
        <v>369</v>
      </c>
      <c r="C544" s="632"/>
      <c r="D544" s="632"/>
      <c r="E544" s="165"/>
      <c r="F544" s="922"/>
      <c r="G544" s="128"/>
    </row>
    <row r="545" spans="1:7" s="127" customFormat="1" ht="19.5" customHeight="1">
      <c r="A545" s="369"/>
      <c r="B545" s="369" t="s">
        <v>531</v>
      </c>
      <c r="C545" s="594" t="s">
        <v>349</v>
      </c>
      <c r="D545" s="643">
        <v>1</v>
      </c>
      <c r="E545" s="135"/>
      <c r="F545" s="643">
        <f t="shared" ref="F545:F561" si="35">+E545*D545</f>
        <v>0</v>
      </c>
      <c r="G545" s="128"/>
    </row>
    <row r="546" spans="1:7" s="127" customFormat="1" ht="324.75" customHeight="1">
      <c r="A546" s="645" t="s">
        <v>545</v>
      </c>
      <c r="B546" s="634" t="s">
        <v>370</v>
      </c>
      <c r="C546" s="632"/>
      <c r="D546" s="631"/>
      <c r="E546" s="165"/>
      <c r="F546" s="919"/>
      <c r="G546" s="128"/>
    </row>
    <row r="547" spans="1:7" s="127" customFormat="1" ht="19.5" customHeight="1">
      <c r="A547" s="369"/>
      <c r="B547" s="369" t="s">
        <v>531</v>
      </c>
      <c r="C547" s="594" t="s">
        <v>349</v>
      </c>
      <c r="D547" s="643">
        <v>1</v>
      </c>
      <c r="E547" s="135"/>
      <c r="F547" s="643">
        <f t="shared" ref="F547" si="36">+E547*D547</f>
        <v>0</v>
      </c>
      <c r="G547" s="128"/>
    </row>
    <row r="548" spans="1:7" s="127" customFormat="1" ht="246" customHeight="1">
      <c r="A548" s="641" t="s">
        <v>546</v>
      </c>
      <c r="B548" s="653" t="s">
        <v>371</v>
      </c>
      <c r="C548" s="631"/>
      <c r="D548" s="631"/>
      <c r="E548" s="136"/>
      <c r="F548" s="921"/>
      <c r="G548" s="145"/>
    </row>
    <row r="549" spans="1:7" s="127" customFormat="1" ht="19.5" customHeight="1">
      <c r="A549" s="369"/>
      <c r="B549" s="369" t="s">
        <v>531</v>
      </c>
      <c r="C549" s="594" t="s">
        <v>349</v>
      </c>
      <c r="D549" s="643">
        <v>1</v>
      </c>
      <c r="E549" s="135"/>
      <c r="F549" s="643">
        <f t="shared" si="35"/>
        <v>0</v>
      </c>
      <c r="G549" s="128"/>
    </row>
    <row r="550" spans="1:7" s="127" customFormat="1" ht="286.5" customHeight="1">
      <c r="A550" s="641" t="s">
        <v>547</v>
      </c>
      <c r="B550" s="653" t="s">
        <v>372</v>
      </c>
      <c r="C550" s="632"/>
      <c r="D550" s="631"/>
      <c r="E550" s="136"/>
      <c r="F550" s="919"/>
      <c r="G550" s="146"/>
    </row>
    <row r="551" spans="1:7" s="127" customFormat="1" ht="19.5" customHeight="1">
      <c r="A551" s="369"/>
      <c r="B551" s="369" t="s">
        <v>531</v>
      </c>
      <c r="C551" s="594" t="s">
        <v>349</v>
      </c>
      <c r="D551" s="643">
        <v>1</v>
      </c>
      <c r="E551" s="135"/>
      <c r="F551" s="643">
        <f t="shared" ref="F551" si="37">+E551*D551</f>
        <v>0</v>
      </c>
      <c r="G551" s="128"/>
    </row>
    <row r="552" spans="1:7" s="127" customFormat="1" ht="289.5" customHeight="1">
      <c r="A552" s="633" t="s">
        <v>548</v>
      </c>
      <c r="B552" s="634" t="s">
        <v>373</v>
      </c>
      <c r="C552" s="631"/>
      <c r="D552" s="628"/>
      <c r="E552" s="142"/>
      <c r="F552" s="922"/>
      <c r="G552" s="147"/>
    </row>
    <row r="553" spans="1:7" s="127" customFormat="1" ht="19.5" customHeight="1">
      <c r="A553" s="369"/>
      <c r="B553" s="369" t="s">
        <v>531</v>
      </c>
      <c r="C553" s="594" t="s">
        <v>349</v>
      </c>
      <c r="D553" s="643">
        <v>1</v>
      </c>
      <c r="E553" s="135"/>
      <c r="F553" s="643">
        <f t="shared" si="35"/>
        <v>0</v>
      </c>
      <c r="G553" s="128"/>
    </row>
    <row r="554" spans="1:7" s="127" customFormat="1" ht="258.75" customHeight="1">
      <c r="A554" s="633" t="s">
        <v>549</v>
      </c>
      <c r="B554" s="653" t="s">
        <v>374</v>
      </c>
      <c r="C554" s="631"/>
      <c r="D554" s="631"/>
      <c r="E554" s="165"/>
      <c r="F554" s="919"/>
      <c r="G554" s="147"/>
    </row>
    <row r="555" spans="1:7" s="127" customFormat="1" ht="19.5" customHeight="1">
      <c r="A555" s="369"/>
      <c r="B555" s="369" t="s">
        <v>531</v>
      </c>
      <c r="C555" s="594" t="s">
        <v>349</v>
      </c>
      <c r="D555" s="643">
        <v>1</v>
      </c>
      <c r="E555" s="135"/>
      <c r="F555" s="643">
        <f t="shared" ref="F555" si="38">+E555*D555</f>
        <v>0</v>
      </c>
      <c r="G555" s="128"/>
    </row>
    <row r="556" spans="1:7" s="127" customFormat="1" ht="252" customHeight="1">
      <c r="A556" s="633" t="s">
        <v>550</v>
      </c>
      <c r="B556" s="651" t="s">
        <v>375</v>
      </c>
      <c r="C556" s="628"/>
      <c r="D556" s="628"/>
      <c r="E556" s="136"/>
      <c r="F556" s="919"/>
      <c r="G556" s="128"/>
    </row>
    <row r="557" spans="1:7" s="127" customFormat="1" ht="19.5" customHeight="1">
      <c r="A557" s="369"/>
      <c r="B557" s="369" t="s">
        <v>531</v>
      </c>
      <c r="C557" s="594" t="s">
        <v>349</v>
      </c>
      <c r="D557" s="643">
        <v>1</v>
      </c>
      <c r="E557" s="135"/>
      <c r="F557" s="643">
        <f t="shared" si="35"/>
        <v>0</v>
      </c>
      <c r="G557" s="128"/>
    </row>
    <row r="558" spans="1:7" s="127" customFormat="1" ht="253.5" customHeight="1">
      <c r="A558" s="641" t="s">
        <v>551</v>
      </c>
      <c r="B558" s="653" t="s">
        <v>376</v>
      </c>
      <c r="C558" s="631"/>
      <c r="D558" s="631"/>
      <c r="E558" s="142"/>
      <c r="F558" s="920"/>
      <c r="G558" s="128"/>
    </row>
    <row r="559" spans="1:7" s="127" customFormat="1" ht="19.5" customHeight="1">
      <c r="A559" s="369"/>
      <c r="B559" s="369" t="s">
        <v>531</v>
      </c>
      <c r="C559" s="594" t="s">
        <v>349</v>
      </c>
      <c r="D559" s="643">
        <v>1</v>
      </c>
      <c r="E559" s="135"/>
      <c r="F559" s="643">
        <f t="shared" ref="F559" si="39">+E559*D559</f>
        <v>0</v>
      </c>
      <c r="G559" s="128"/>
    </row>
    <row r="560" spans="1:7" s="127" customFormat="1" ht="252" customHeight="1">
      <c r="A560" s="633" t="s">
        <v>552</v>
      </c>
      <c r="B560" s="634" t="s">
        <v>377</v>
      </c>
      <c r="C560" s="632"/>
      <c r="D560" s="631"/>
      <c r="E560" s="136"/>
      <c r="F560" s="919"/>
      <c r="G560" s="128"/>
    </row>
    <row r="561" spans="1:7" s="127" customFormat="1" ht="19.5" customHeight="1">
      <c r="A561" s="369"/>
      <c r="B561" s="369" t="s">
        <v>531</v>
      </c>
      <c r="C561" s="594" t="s">
        <v>349</v>
      </c>
      <c r="D561" s="643">
        <v>1</v>
      </c>
      <c r="E561" s="135"/>
      <c r="F561" s="643">
        <f t="shared" si="35"/>
        <v>0</v>
      </c>
      <c r="G561" s="128"/>
    </row>
    <row r="562" spans="1:7" s="127" customFormat="1" ht="240.75" customHeight="1">
      <c r="A562" s="633" t="s">
        <v>553</v>
      </c>
      <c r="B562" s="634" t="s">
        <v>378</v>
      </c>
      <c r="C562" s="632"/>
      <c r="D562" s="628"/>
      <c r="E562" s="142"/>
      <c r="F562" s="920"/>
      <c r="G562" s="128"/>
    </row>
    <row r="563" spans="1:7" s="127" customFormat="1" ht="19.5" customHeight="1">
      <c r="A563" s="369"/>
      <c r="B563" s="369" t="s">
        <v>531</v>
      </c>
      <c r="C563" s="594" t="s">
        <v>349</v>
      </c>
      <c r="D563" s="643">
        <v>1</v>
      </c>
      <c r="E563" s="135"/>
      <c r="F563" s="643">
        <f t="shared" ref="F563" si="40">+E563*D563</f>
        <v>0</v>
      </c>
      <c r="G563" s="128"/>
    </row>
    <row r="564" spans="1:7" s="127" customFormat="1" ht="13.8">
      <c r="A564" s="633"/>
      <c r="B564" s="644"/>
      <c r="C564" s="632"/>
      <c r="D564" s="632"/>
      <c r="E564" s="165"/>
      <c r="F564" s="922"/>
      <c r="G564" s="128"/>
    </row>
    <row r="565" spans="1:7" s="127" customFormat="1" ht="27.75" customHeight="1">
      <c r="A565" s="654"/>
      <c r="B565" s="1072" t="s">
        <v>379</v>
      </c>
      <c r="C565" s="1073"/>
      <c r="D565" s="1073"/>
      <c r="E565" s="148"/>
      <c r="F565" s="924">
        <f>SUM(F537:F564)</f>
        <v>0</v>
      </c>
      <c r="G565" s="149"/>
    </row>
    <row r="566" spans="1:7" s="127" customFormat="1" ht="13.8">
      <c r="A566" s="633"/>
      <c r="B566" s="644"/>
      <c r="C566" s="632"/>
      <c r="D566" s="632"/>
      <c r="E566" s="165"/>
      <c r="F566" s="922"/>
      <c r="G566" s="128"/>
    </row>
    <row r="567" spans="1:7" s="127" customFormat="1" ht="31.2" customHeight="1">
      <c r="A567" s="624" t="s">
        <v>518</v>
      </c>
      <c r="B567" s="625" t="s">
        <v>381</v>
      </c>
      <c r="C567" s="625"/>
      <c r="D567" s="625"/>
      <c r="E567" s="208"/>
      <c r="F567" s="914"/>
      <c r="G567" s="128"/>
    </row>
    <row r="568" spans="1:7" s="127" customFormat="1" ht="16.5" customHeight="1">
      <c r="A568" s="655"/>
      <c r="B568" s="656"/>
      <c r="C568" s="656"/>
      <c r="D568" s="656"/>
      <c r="E568" s="151"/>
      <c r="F568" s="925"/>
      <c r="G568" s="128"/>
    </row>
    <row r="569" spans="1:7" s="127" customFormat="1" ht="315.75" customHeight="1">
      <c r="A569" s="626" t="s">
        <v>66</v>
      </c>
      <c r="B569" s="657" t="s">
        <v>382</v>
      </c>
      <c r="C569" s="658"/>
      <c r="D569" s="658"/>
      <c r="E569" s="152"/>
      <c r="F569" s="926"/>
      <c r="G569" s="137"/>
    </row>
    <row r="570" spans="1:7" s="127" customFormat="1" ht="162" customHeight="1">
      <c r="A570" s="659"/>
      <c r="B570" s="660" t="s">
        <v>383</v>
      </c>
      <c r="C570" s="656"/>
      <c r="D570" s="656"/>
      <c r="E570" s="150"/>
      <c r="F570" s="926"/>
      <c r="G570" s="137"/>
    </row>
    <row r="571" spans="1:7" s="127" customFormat="1" ht="114.75" customHeight="1">
      <c r="A571" s="659"/>
      <c r="B571" s="661" t="s">
        <v>384</v>
      </c>
      <c r="C571" s="656"/>
      <c r="D571" s="656"/>
      <c r="E571" s="150"/>
      <c r="F571" s="926"/>
      <c r="G571" s="137"/>
    </row>
    <row r="572" spans="1:7" s="127" customFormat="1" ht="67.5" customHeight="1">
      <c r="A572" s="633" t="s">
        <v>533</v>
      </c>
      <c r="B572" s="662" t="s">
        <v>385</v>
      </c>
      <c r="C572" s="632"/>
      <c r="D572" s="632"/>
      <c r="E572" s="165"/>
      <c r="F572" s="922"/>
      <c r="G572" s="153"/>
    </row>
    <row r="573" spans="1:7" s="127" customFormat="1" ht="17.25" customHeight="1">
      <c r="A573" s="565"/>
      <c r="B573" s="570" t="s">
        <v>14</v>
      </c>
      <c r="C573" s="243"/>
      <c r="D573" s="329"/>
      <c r="E573" s="84"/>
      <c r="F573" s="877"/>
      <c r="G573" s="153"/>
    </row>
    <row r="574" spans="1:7" s="127" customFormat="1" ht="17.25" customHeight="1">
      <c r="A574" s="565"/>
      <c r="B574" s="663" t="s">
        <v>386</v>
      </c>
      <c r="C574" s="243" t="s">
        <v>58</v>
      </c>
      <c r="D574" s="329">
        <v>1200</v>
      </c>
      <c r="E574" s="84"/>
      <c r="F574" s="877">
        <f t="shared" ref="F574:F593" si="41">+E574*D574</f>
        <v>0</v>
      </c>
      <c r="G574" s="128"/>
    </row>
    <row r="575" spans="1:7" s="127" customFormat="1" ht="17.25" customHeight="1">
      <c r="A575" s="565"/>
      <c r="B575" s="663" t="s">
        <v>388</v>
      </c>
      <c r="C575" s="243" t="s">
        <v>58</v>
      </c>
      <c r="D575" s="329">
        <v>2500</v>
      </c>
      <c r="E575" s="84"/>
      <c r="F575" s="877">
        <f t="shared" si="41"/>
        <v>0</v>
      </c>
      <c r="G575" s="128"/>
    </row>
    <row r="576" spans="1:7" s="127" customFormat="1" ht="17.25" customHeight="1">
      <c r="A576" s="565"/>
      <c r="B576" s="663" t="s">
        <v>389</v>
      </c>
      <c r="C576" s="243" t="s">
        <v>58</v>
      </c>
      <c r="D576" s="329">
        <v>120</v>
      </c>
      <c r="E576" s="84"/>
      <c r="F576" s="877">
        <f t="shared" si="41"/>
        <v>0</v>
      </c>
      <c r="G576" s="128"/>
    </row>
    <row r="577" spans="1:7" s="127" customFormat="1" ht="17.25" customHeight="1">
      <c r="A577" s="565"/>
      <c r="B577" s="663" t="s">
        <v>390</v>
      </c>
      <c r="C577" s="243" t="s">
        <v>58</v>
      </c>
      <c r="D577" s="329">
        <v>200</v>
      </c>
      <c r="E577" s="84"/>
      <c r="F577" s="877">
        <f t="shared" si="41"/>
        <v>0</v>
      </c>
      <c r="G577" s="128"/>
    </row>
    <row r="578" spans="1:7" s="127" customFormat="1" ht="17.25" customHeight="1">
      <c r="A578" s="565"/>
      <c r="B578" s="663" t="s">
        <v>391</v>
      </c>
      <c r="C578" s="243" t="s">
        <v>58</v>
      </c>
      <c r="D578" s="329">
        <v>50</v>
      </c>
      <c r="E578" s="84"/>
      <c r="F578" s="877">
        <f t="shared" si="41"/>
        <v>0</v>
      </c>
      <c r="G578" s="128"/>
    </row>
    <row r="579" spans="1:7" s="127" customFormat="1" ht="17.25" customHeight="1">
      <c r="A579" s="565"/>
      <c r="B579" s="663" t="s">
        <v>392</v>
      </c>
      <c r="C579" s="243" t="s">
        <v>58</v>
      </c>
      <c r="D579" s="329">
        <v>50</v>
      </c>
      <c r="E579" s="84"/>
      <c r="F579" s="877">
        <f t="shared" si="41"/>
        <v>0</v>
      </c>
      <c r="G579" s="128"/>
    </row>
    <row r="580" spans="1:7" s="127" customFormat="1" ht="17.25" customHeight="1">
      <c r="A580" s="565"/>
      <c r="B580" s="663" t="s">
        <v>393</v>
      </c>
      <c r="C580" s="243" t="s">
        <v>58</v>
      </c>
      <c r="D580" s="329">
        <v>20</v>
      </c>
      <c r="E580" s="84"/>
      <c r="F580" s="877">
        <f t="shared" si="41"/>
        <v>0</v>
      </c>
      <c r="G580" s="128"/>
    </row>
    <row r="581" spans="1:7" s="127" customFormat="1" ht="17.25" customHeight="1">
      <c r="A581" s="565"/>
      <c r="B581" s="663" t="s">
        <v>394</v>
      </c>
      <c r="C581" s="243" t="s">
        <v>58</v>
      </c>
      <c r="D581" s="329">
        <v>50</v>
      </c>
      <c r="E581" s="84"/>
      <c r="F581" s="877">
        <f t="shared" si="41"/>
        <v>0</v>
      </c>
      <c r="G581" s="128"/>
    </row>
    <row r="582" spans="1:7" s="127" customFormat="1" ht="17.25" customHeight="1">
      <c r="A582" s="565"/>
      <c r="B582" s="663" t="s">
        <v>395</v>
      </c>
      <c r="C582" s="243" t="s">
        <v>58</v>
      </c>
      <c r="D582" s="329">
        <v>40</v>
      </c>
      <c r="E582" s="84"/>
      <c r="F582" s="877">
        <f t="shared" si="41"/>
        <v>0</v>
      </c>
      <c r="G582" s="128"/>
    </row>
    <row r="583" spans="1:7" s="127" customFormat="1" ht="20.25" customHeight="1">
      <c r="A583" s="664" t="s">
        <v>538</v>
      </c>
      <c r="B583" s="665" t="s">
        <v>555</v>
      </c>
      <c r="C583" s="646"/>
      <c r="D583" s="666"/>
      <c r="E583" s="136"/>
      <c r="F583" s="919"/>
      <c r="G583" s="128"/>
    </row>
    <row r="584" spans="1:7" s="127" customFormat="1" ht="16.5" customHeight="1">
      <c r="A584" s="565"/>
      <c r="B584" s="570" t="s">
        <v>14</v>
      </c>
      <c r="C584" s="243"/>
      <c r="D584" s="329"/>
      <c r="E584" s="84"/>
      <c r="F584" s="877"/>
      <c r="G584" s="153"/>
    </row>
    <row r="585" spans="1:7" s="127" customFormat="1" ht="16.5" customHeight="1">
      <c r="A585" s="565"/>
      <c r="B585" s="663" t="s">
        <v>554</v>
      </c>
      <c r="C585" s="243" t="s">
        <v>58</v>
      </c>
      <c r="D585" s="329">
        <v>2500</v>
      </c>
      <c r="E585" s="84"/>
      <c r="F585" s="877">
        <f t="shared" ref="F585" si="42">+E585*D585</f>
        <v>0</v>
      </c>
      <c r="G585" s="128"/>
    </row>
    <row r="586" spans="1:7" s="127" customFormat="1" ht="16.5" customHeight="1">
      <c r="A586" s="565"/>
      <c r="B586" s="663" t="s">
        <v>396</v>
      </c>
      <c r="C586" s="243" t="s">
        <v>58</v>
      </c>
      <c r="D586" s="329">
        <v>300</v>
      </c>
      <c r="E586" s="84"/>
      <c r="F586" s="877">
        <f t="shared" si="41"/>
        <v>0</v>
      </c>
      <c r="G586" s="128"/>
    </row>
    <row r="587" spans="1:7" s="127" customFormat="1" ht="16.5" customHeight="1">
      <c r="A587" s="565"/>
      <c r="B587" s="663" t="s">
        <v>397</v>
      </c>
      <c r="C587" s="243" t="s">
        <v>58</v>
      </c>
      <c r="D587" s="329">
        <v>50</v>
      </c>
      <c r="E587" s="84"/>
      <c r="F587" s="877">
        <f t="shared" si="41"/>
        <v>0</v>
      </c>
      <c r="G587" s="128"/>
    </row>
    <row r="588" spans="1:7" s="127" customFormat="1" ht="16.5" customHeight="1">
      <c r="A588" s="645" t="s">
        <v>545</v>
      </c>
      <c r="B588" s="642" t="s">
        <v>556</v>
      </c>
      <c r="C588" s="646"/>
      <c r="D588" s="666"/>
      <c r="E588" s="166"/>
      <c r="F588" s="919"/>
      <c r="G588" s="128"/>
    </row>
    <row r="589" spans="1:7" s="127" customFormat="1" ht="16.5" customHeight="1">
      <c r="A589" s="565"/>
      <c r="B589" s="570" t="s">
        <v>14</v>
      </c>
      <c r="C589" s="243"/>
      <c r="D589" s="329"/>
      <c r="E589" s="84"/>
      <c r="F589" s="877"/>
      <c r="G589" s="153"/>
    </row>
    <row r="590" spans="1:7" s="127" customFormat="1" ht="16.5" customHeight="1">
      <c r="A590" s="565"/>
      <c r="B590" s="663" t="s">
        <v>557</v>
      </c>
      <c r="C590" s="243" t="s">
        <v>58</v>
      </c>
      <c r="D590" s="329">
        <v>50</v>
      </c>
      <c r="E590" s="84"/>
      <c r="F590" s="877">
        <f t="shared" ref="F590" si="43">+E590*D590</f>
        <v>0</v>
      </c>
      <c r="G590" s="128"/>
    </row>
    <row r="591" spans="1:7" s="127" customFormat="1" ht="16.5" customHeight="1">
      <c r="A591" s="565"/>
      <c r="B591" s="663" t="s">
        <v>398</v>
      </c>
      <c r="C591" s="243" t="s">
        <v>58</v>
      </c>
      <c r="D591" s="329">
        <v>30</v>
      </c>
      <c r="E591" s="84"/>
      <c r="F591" s="877">
        <f t="shared" si="41"/>
        <v>0</v>
      </c>
      <c r="G591" s="128"/>
    </row>
    <row r="592" spans="1:7" s="127" customFormat="1" ht="129.75" customHeight="1">
      <c r="A592" s="641" t="s">
        <v>546</v>
      </c>
      <c r="B592" s="667" t="s">
        <v>399</v>
      </c>
      <c r="C592" s="646"/>
      <c r="D592" s="666"/>
      <c r="E592" s="136"/>
      <c r="F592" s="920"/>
      <c r="G592" s="128"/>
    </row>
    <row r="593" spans="1:7" s="127" customFormat="1" ht="16.5" customHeight="1">
      <c r="A593" s="565"/>
      <c r="B593" s="570" t="s">
        <v>14</v>
      </c>
      <c r="C593" s="243" t="s">
        <v>58</v>
      </c>
      <c r="D593" s="329">
        <v>70</v>
      </c>
      <c r="E593" s="84"/>
      <c r="F593" s="877">
        <f t="shared" si="41"/>
        <v>0</v>
      </c>
      <c r="G593" s="153"/>
    </row>
    <row r="594" spans="1:7" s="127" customFormat="1" ht="43.5" customHeight="1">
      <c r="A594" s="645" t="s">
        <v>547</v>
      </c>
      <c r="B594" s="644" t="s">
        <v>400</v>
      </c>
      <c r="C594" s="646"/>
      <c r="D594" s="628"/>
      <c r="E594" s="136"/>
      <c r="F594" s="922"/>
      <c r="G594" s="154"/>
    </row>
    <row r="595" spans="1:7" s="127" customFormat="1" ht="17.25" customHeight="1">
      <c r="A595" s="565"/>
      <c r="B595" s="570" t="s">
        <v>14</v>
      </c>
      <c r="C595" s="243" t="s">
        <v>58</v>
      </c>
      <c r="D595" s="329">
        <v>50</v>
      </c>
      <c r="E595" s="84"/>
      <c r="F595" s="877">
        <f t="shared" ref="F595" si="44">+E595*D595</f>
        <v>0</v>
      </c>
      <c r="G595" s="153"/>
    </row>
    <row r="596" spans="1:7" s="127" customFormat="1" ht="13.8">
      <c r="A596" s="633"/>
      <c r="B596" s="644"/>
      <c r="C596" s="632"/>
      <c r="D596" s="632"/>
      <c r="E596" s="136"/>
      <c r="F596" s="922"/>
      <c r="G596" s="128"/>
    </row>
    <row r="597" spans="1:7" s="127" customFormat="1" ht="27.75" customHeight="1">
      <c r="A597" s="654"/>
      <c r="B597" s="1046" t="s">
        <v>401</v>
      </c>
      <c r="C597" s="1047"/>
      <c r="D597" s="1047"/>
      <c r="E597" s="109"/>
      <c r="F597" s="913">
        <f>SUM(F572:F596)</f>
        <v>0</v>
      </c>
      <c r="G597" s="128"/>
    </row>
    <row r="598" spans="1:7" s="127" customFormat="1" ht="13.8">
      <c r="A598" s="633"/>
      <c r="B598" s="668"/>
      <c r="C598" s="628"/>
      <c r="D598" s="628"/>
      <c r="E598" s="142"/>
      <c r="F598" s="920"/>
      <c r="G598" s="128"/>
    </row>
    <row r="599" spans="1:7" s="127" customFormat="1" ht="30.6" customHeight="1">
      <c r="A599" s="669" t="s">
        <v>519</v>
      </c>
      <c r="B599" s="670" t="s">
        <v>403</v>
      </c>
      <c r="C599" s="670"/>
      <c r="D599" s="670"/>
      <c r="E599" s="209"/>
      <c r="F599" s="927"/>
      <c r="G599" s="128"/>
    </row>
    <row r="600" spans="1:7" s="127" customFormat="1" ht="13.8">
      <c r="A600" s="671"/>
      <c r="B600" s="656"/>
      <c r="C600" s="656"/>
      <c r="D600" s="656"/>
      <c r="E600" s="150"/>
      <c r="F600" s="926"/>
      <c r="G600" s="128"/>
    </row>
    <row r="601" spans="1:7" s="127" customFormat="1" ht="173.25" customHeight="1">
      <c r="A601" s="672" t="s">
        <v>66</v>
      </c>
      <c r="B601" s="657" t="s">
        <v>404</v>
      </c>
      <c r="C601" s="658"/>
      <c r="D601" s="658"/>
      <c r="E601" s="152"/>
      <c r="F601" s="928"/>
      <c r="G601" s="155"/>
    </row>
    <row r="602" spans="1:7" s="127" customFormat="1" ht="234" customHeight="1">
      <c r="A602" s="659"/>
      <c r="B602" s="673" t="s">
        <v>405</v>
      </c>
      <c r="C602" s="656"/>
      <c r="D602" s="656"/>
      <c r="E602" s="150"/>
      <c r="F602" s="926"/>
      <c r="G602" s="156"/>
    </row>
    <row r="603" spans="1:7" s="127" customFormat="1" ht="113.25" customHeight="1">
      <c r="A603" s="674"/>
      <c r="B603" s="675" t="s">
        <v>406</v>
      </c>
      <c r="C603" s="656"/>
      <c r="D603" s="656"/>
      <c r="E603" s="150"/>
      <c r="F603" s="926"/>
      <c r="G603" s="156"/>
    </row>
    <row r="604" spans="1:7" s="127" customFormat="1" ht="223.5" customHeight="1">
      <c r="A604" s="659"/>
      <c r="B604" s="676" t="s">
        <v>407</v>
      </c>
      <c r="C604" s="656"/>
      <c r="D604" s="656"/>
      <c r="E604" s="150"/>
      <c r="F604" s="926"/>
      <c r="G604" s="156"/>
    </row>
    <row r="605" spans="1:7" s="127" customFormat="1" ht="131.4" customHeight="1">
      <c r="A605" s="659"/>
      <c r="B605" s="677" t="s">
        <v>408</v>
      </c>
      <c r="C605" s="656"/>
      <c r="D605" s="656"/>
      <c r="E605" s="150"/>
      <c r="F605" s="926"/>
      <c r="G605" s="156"/>
    </row>
    <row r="606" spans="1:7" s="127" customFormat="1" ht="262.2" customHeight="1">
      <c r="A606" s="659"/>
      <c r="B606" s="678" t="s">
        <v>409</v>
      </c>
      <c r="C606" s="656"/>
      <c r="D606" s="656"/>
      <c r="E606" s="150"/>
      <c r="F606" s="926"/>
      <c r="G606" s="137"/>
    </row>
    <row r="607" spans="1:7" s="127" customFormat="1" ht="129.75" customHeight="1">
      <c r="A607" s="659"/>
      <c r="B607" s="679" t="s">
        <v>410</v>
      </c>
      <c r="C607" s="646"/>
      <c r="D607" s="628"/>
      <c r="E607" s="129"/>
      <c r="F607" s="916"/>
      <c r="G607" s="128"/>
    </row>
    <row r="608" spans="1:7" s="127" customFormat="1" ht="16.5" customHeight="1">
      <c r="A608" s="369"/>
      <c r="B608" s="343" t="s">
        <v>264</v>
      </c>
      <c r="C608" s="594"/>
      <c r="D608" s="643"/>
      <c r="E608" s="135"/>
      <c r="F608" s="643"/>
      <c r="G608" s="128"/>
    </row>
    <row r="609" spans="1:7" s="127" customFormat="1" ht="18.75" customHeight="1">
      <c r="A609" s="594" t="s">
        <v>533</v>
      </c>
      <c r="B609" s="369" t="s">
        <v>411</v>
      </c>
      <c r="C609" s="594" t="s">
        <v>19</v>
      </c>
      <c r="D609" s="643">
        <v>4</v>
      </c>
      <c r="E609" s="135"/>
      <c r="F609" s="643">
        <f>+E609*D609</f>
        <v>0</v>
      </c>
      <c r="G609" s="128"/>
    </row>
    <row r="610" spans="1:7" s="127" customFormat="1" ht="18.75" customHeight="1">
      <c r="A610" s="594" t="s">
        <v>538</v>
      </c>
      <c r="B610" s="369" t="s">
        <v>412</v>
      </c>
      <c r="C610" s="594" t="s">
        <v>19</v>
      </c>
      <c r="D610" s="643">
        <v>6</v>
      </c>
      <c r="E610" s="135"/>
      <c r="F610" s="643">
        <f>+E610*D610</f>
        <v>0</v>
      </c>
      <c r="G610" s="128"/>
    </row>
    <row r="611" spans="1:7" s="127" customFormat="1" ht="18.75" customHeight="1">
      <c r="A611" s="594" t="s">
        <v>545</v>
      </c>
      <c r="B611" s="369" t="s">
        <v>413</v>
      </c>
      <c r="C611" s="594" t="s">
        <v>19</v>
      </c>
      <c r="D611" s="643">
        <f>1+1</f>
        <v>2</v>
      </c>
      <c r="E611" s="135"/>
      <c r="F611" s="643">
        <f>+E611*D611</f>
        <v>0</v>
      </c>
      <c r="G611" s="157"/>
    </row>
    <row r="612" spans="1:7" s="127" customFormat="1" ht="24">
      <c r="A612" s="594" t="s">
        <v>546</v>
      </c>
      <c r="B612" s="369" t="s">
        <v>414</v>
      </c>
      <c r="C612" s="594" t="s">
        <v>19</v>
      </c>
      <c r="D612" s="643">
        <v>61</v>
      </c>
      <c r="E612" s="135"/>
      <c r="F612" s="643">
        <f t="shared" ref="F612:F620" si="45">+E612*D612</f>
        <v>0</v>
      </c>
      <c r="G612" s="128"/>
    </row>
    <row r="613" spans="1:7" s="127" customFormat="1" ht="24">
      <c r="A613" s="594" t="s">
        <v>547</v>
      </c>
      <c r="B613" s="369" t="s">
        <v>415</v>
      </c>
      <c r="C613" s="594" t="s">
        <v>19</v>
      </c>
      <c r="D613" s="643">
        <v>6</v>
      </c>
      <c r="E613" s="135"/>
      <c r="F613" s="643">
        <f t="shared" si="45"/>
        <v>0</v>
      </c>
      <c r="G613" s="128"/>
    </row>
    <row r="614" spans="1:7" s="127" customFormat="1" ht="13.8">
      <c r="A614" s="594" t="s">
        <v>548</v>
      </c>
      <c r="B614" s="369" t="s">
        <v>416</v>
      </c>
      <c r="C614" s="594" t="s">
        <v>19</v>
      </c>
      <c r="D614" s="643">
        <v>5</v>
      </c>
      <c r="E614" s="135"/>
      <c r="F614" s="643">
        <f t="shared" si="45"/>
        <v>0</v>
      </c>
      <c r="G614" s="128"/>
    </row>
    <row r="615" spans="1:7" s="127" customFormat="1" ht="24">
      <c r="A615" s="594" t="s">
        <v>549</v>
      </c>
      <c r="B615" s="369" t="s">
        <v>417</v>
      </c>
      <c r="C615" s="594" t="s">
        <v>19</v>
      </c>
      <c r="D615" s="643">
        <v>3</v>
      </c>
      <c r="E615" s="135"/>
      <c r="F615" s="643">
        <f t="shared" si="45"/>
        <v>0</v>
      </c>
      <c r="G615" s="128"/>
    </row>
    <row r="616" spans="1:7" s="127" customFormat="1" ht="24">
      <c r="A616" s="594" t="s">
        <v>550</v>
      </c>
      <c r="B616" s="369" t="s">
        <v>418</v>
      </c>
      <c r="C616" s="594" t="s">
        <v>19</v>
      </c>
      <c r="D616" s="643">
        <v>1</v>
      </c>
      <c r="E616" s="135"/>
      <c r="F616" s="643">
        <f t="shared" si="45"/>
        <v>0</v>
      </c>
      <c r="G616" s="128"/>
    </row>
    <row r="617" spans="1:7" s="127" customFormat="1" ht="24">
      <c r="A617" s="594" t="s">
        <v>551</v>
      </c>
      <c r="B617" s="369" t="s">
        <v>419</v>
      </c>
      <c r="C617" s="594" t="s">
        <v>19</v>
      </c>
      <c r="D617" s="643">
        <v>2</v>
      </c>
      <c r="E617" s="135"/>
      <c r="F617" s="643">
        <f t="shared" si="45"/>
        <v>0</v>
      </c>
      <c r="G617" s="128"/>
    </row>
    <row r="618" spans="1:7" s="127" customFormat="1" ht="78" customHeight="1">
      <c r="A618" s="594" t="s">
        <v>552</v>
      </c>
      <c r="B618" s="369" t="s">
        <v>420</v>
      </c>
      <c r="C618" s="594" t="s">
        <v>19</v>
      </c>
      <c r="D618" s="643">
        <v>14</v>
      </c>
      <c r="E618" s="135"/>
      <c r="F618" s="643">
        <f t="shared" si="45"/>
        <v>0</v>
      </c>
      <c r="G618" s="128"/>
    </row>
    <row r="619" spans="1:7" s="127" customFormat="1" ht="175.5" customHeight="1">
      <c r="A619" s="680" t="s">
        <v>553</v>
      </c>
      <c r="B619" s="681" t="s">
        <v>421</v>
      </c>
      <c r="C619" s="594" t="s">
        <v>19</v>
      </c>
      <c r="D619" s="643">
        <v>4</v>
      </c>
      <c r="E619" s="135"/>
      <c r="F619" s="643">
        <f t="shared" si="45"/>
        <v>0</v>
      </c>
      <c r="G619" s="158"/>
    </row>
    <row r="620" spans="1:7" s="127" customFormat="1" ht="46.5" customHeight="1">
      <c r="A620" s="680" t="s">
        <v>558</v>
      </c>
      <c r="B620" s="369" t="s">
        <v>422</v>
      </c>
      <c r="C620" s="594" t="s">
        <v>19</v>
      </c>
      <c r="D620" s="643">
        <v>1</v>
      </c>
      <c r="E620" s="135"/>
      <c r="F620" s="643">
        <f t="shared" si="45"/>
        <v>0</v>
      </c>
      <c r="G620" s="128"/>
    </row>
    <row r="621" spans="1:7" s="127" customFormat="1" ht="13.8">
      <c r="A621" s="633"/>
      <c r="B621" s="644"/>
      <c r="C621" s="632"/>
      <c r="D621" s="632"/>
      <c r="E621" s="165"/>
      <c r="F621" s="920"/>
      <c r="G621" s="128"/>
    </row>
    <row r="622" spans="1:7" s="127" customFormat="1" ht="26.25" customHeight="1">
      <c r="A622" s="654"/>
      <c r="B622" s="1072" t="s">
        <v>423</v>
      </c>
      <c r="C622" s="1073"/>
      <c r="D622" s="1073"/>
      <c r="E622" s="148"/>
      <c r="F622" s="924">
        <f>SUM(F610:F620)</f>
        <v>0</v>
      </c>
      <c r="G622" s="128"/>
    </row>
    <row r="623" spans="1:7" s="127" customFormat="1" ht="13.8">
      <c r="A623" s="633"/>
      <c r="B623" s="644"/>
      <c r="C623" s="632"/>
      <c r="D623" s="632"/>
      <c r="E623" s="165"/>
      <c r="F623" s="922"/>
      <c r="G623" s="128"/>
    </row>
    <row r="624" spans="1:7" s="127" customFormat="1" ht="32.4" customHeight="1">
      <c r="A624" s="624" t="s">
        <v>520</v>
      </c>
      <c r="B624" s="625" t="s">
        <v>425</v>
      </c>
      <c r="C624" s="625"/>
      <c r="D624" s="625"/>
      <c r="E624" s="208"/>
      <c r="F624" s="914"/>
      <c r="G624" s="128"/>
    </row>
    <row r="625" spans="1:7" s="127" customFormat="1" ht="18.600000000000001" customHeight="1">
      <c r="A625" s="659"/>
      <c r="B625" s="627"/>
      <c r="C625" s="628"/>
      <c r="D625" s="628"/>
      <c r="E625" s="129"/>
      <c r="F625" s="916"/>
      <c r="G625" s="128"/>
    </row>
    <row r="626" spans="1:7" s="127" customFormat="1" ht="295.5" customHeight="1">
      <c r="A626" s="1025" t="s">
        <v>66</v>
      </c>
      <c r="B626" s="650" t="s">
        <v>426</v>
      </c>
      <c r="C626" s="632"/>
      <c r="D626" s="632"/>
      <c r="E626" s="130"/>
      <c r="F626" s="923"/>
      <c r="G626" s="147"/>
    </row>
    <row r="627" spans="1:7" s="127" customFormat="1" ht="72" customHeight="1">
      <c r="A627" s="1026"/>
      <c r="B627" s="640" t="s">
        <v>427</v>
      </c>
      <c r="C627" s="628"/>
      <c r="D627" s="628"/>
      <c r="E627" s="129"/>
      <c r="F627" s="916"/>
      <c r="G627" s="128"/>
    </row>
    <row r="628" spans="1:7" s="127" customFormat="1" ht="59.25" customHeight="1">
      <c r="A628" s="633" t="s">
        <v>533</v>
      </c>
      <c r="B628" s="683" t="s">
        <v>428</v>
      </c>
      <c r="C628" s="631"/>
      <c r="D628" s="632"/>
      <c r="E628" s="165"/>
      <c r="F628" s="919"/>
      <c r="G628" s="128"/>
    </row>
    <row r="629" spans="1:7" s="127" customFormat="1" ht="16.5" customHeight="1">
      <c r="A629" s="369"/>
      <c r="B629" s="343" t="s">
        <v>264</v>
      </c>
      <c r="C629" s="594" t="s">
        <v>19</v>
      </c>
      <c r="D629" s="643">
        <v>1</v>
      </c>
      <c r="E629" s="135"/>
      <c r="F629" s="643">
        <f>D629*E629</f>
        <v>0</v>
      </c>
      <c r="G629" s="128"/>
    </row>
    <row r="630" spans="1:7" s="127" customFormat="1" ht="51.75" customHeight="1">
      <c r="A630" s="633" t="s">
        <v>538</v>
      </c>
      <c r="B630" s="683" t="s">
        <v>429</v>
      </c>
      <c r="C630" s="631"/>
      <c r="D630" s="632"/>
      <c r="E630" s="136"/>
      <c r="F630" s="919"/>
      <c r="G630" s="128"/>
    </row>
    <row r="631" spans="1:7" s="127" customFormat="1" ht="16.5" customHeight="1">
      <c r="A631" s="369"/>
      <c r="B631" s="343" t="s">
        <v>264</v>
      </c>
      <c r="C631" s="594" t="s">
        <v>19</v>
      </c>
      <c r="D631" s="643">
        <v>1</v>
      </c>
      <c r="E631" s="135"/>
      <c r="F631" s="643">
        <f>D631*E631</f>
        <v>0</v>
      </c>
      <c r="G631" s="128"/>
    </row>
    <row r="632" spans="1:7" s="127" customFormat="1" ht="87.75" customHeight="1">
      <c r="A632" s="633" t="s">
        <v>545</v>
      </c>
      <c r="B632" s="662" t="s">
        <v>430</v>
      </c>
      <c r="C632" s="628"/>
      <c r="D632" s="632"/>
      <c r="E632" s="142"/>
      <c r="F632" s="920"/>
      <c r="G632" s="128"/>
    </row>
    <row r="633" spans="1:7" s="127" customFormat="1" ht="16.5" customHeight="1">
      <c r="A633" s="369"/>
      <c r="B633" s="343" t="s">
        <v>264</v>
      </c>
      <c r="C633" s="594" t="s">
        <v>19</v>
      </c>
      <c r="D633" s="643">
        <v>6</v>
      </c>
      <c r="E633" s="135"/>
      <c r="F633" s="643">
        <f>D633*E633</f>
        <v>0</v>
      </c>
      <c r="G633" s="128"/>
    </row>
    <row r="634" spans="1:7" s="127" customFormat="1" ht="84">
      <c r="A634" s="633" t="s">
        <v>546</v>
      </c>
      <c r="B634" s="683" t="s">
        <v>431</v>
      </c>
      <c r="C634" s="632"/>
      <c r="D634" s="632"/>
      <c r="E634" s="165"/>
      <c r="F634" s="922"/>
      <c r="G634" s="128"/>
    </row>
    <row r="635" spans="1:7" s="127" customFormat="1" ht="16.5" customHeight="1">
      <c r="A635" s="369"/>
      <c r="B635" s="343" t="s">
        <v>14</v>
      </c>
      <c r="C635" s="594" t="s">
        <v>58</v>
      </c>
      <c r="D635" s="643">
        <v>100</v>
      </c>
      <c r="E635" s="135"/>
      <c r="F635" s="643">
        <f>D635*E635</f>
        <v>0</v>
      </c>
      <c r="G635" s="128"/>
    </row>
    <row r="636" spans="1:7" s="127" customFormat="1" ht="55.5" customHeight="1">
      <c r="A636" s="633" t="s">
        <v>547</v>
      </c>
      <c r="B636" s="642" t="s">
        <v>432</v>
      </c>
      <c r="C636" s="632"/>
      <c r="D636" s="632"/>
      <c r="E636" s="136"/>
      <c r="F636" s="922"/>
      <c r="G636" s="128"/>
    </row>
    <row r="637" spans="1:7" s="127" customFormat="1" ht="16.5" customHeight="1">
      <c r="A637" s="369"/>
      <c r="B637" s="343" t="s">
        <v>14</v>
      </c>
      <c r="C637" s="594" t="s">
        <v>58</v>
      </c>
      <c r="D637" s="643">
        <v>100</v>
      </c>
      <c r="E637" s="135"/>
      <c r="F637" s="643">
        <f>D637*E637</f>
        <v>0</v>
      </c>
      <c r="G637" s="128"/>
    </row>
    <row r="638" spans="1:7" s="127" customFormat="1" ht="13.8">
      <c r="A638" s="664"/>
      <c r="B638" s="668"/>
      <c r="C638" s="632"/>
      <c r="D638" s="632"/>
      <c r="E638" s="136"/>
      <c r="F638" s="922"/>
      <c r="G638" s="128"/>
    </row>
    <row r="639" spans="1:7" s="127" customFormat="1" ht="25.5" customHeight="1">
      <c r="A639" s="552"/>
      <c r="B639" s="1046" t="s">
        <v>433</v>
      </c>
      <c r="C639" s="1047"/>
      <c r="D639" s="1047"/>
      <c r="E639" s="159"/>
      <c r="F639" s="913">
        <f>SUM(F625:F637)</f>
        <v>0</v>
      </c>
      <c r="G639" s="128"/>
    </row>
    <row r="640" spans="1:7" s="127" customFormat="1" ht="13.8">
      <c r="A640" s="633"/>
      <c r="B640" s="668"/>
      <c r="C640" s="628"/>
      <c r="D640" s="628"/>
      <c r="E640" s="165"/>
      <c r="F640" s="922"/>
      <c r="G640" s="128"/>
    </row>
    <row r="641" spans="1:7" s="127" customFormat="1" ht="32.4" customHeight="1">
      <c r="A641" s="624" t="s">
        <v>521</v>
      </c>
      <c r="B641" s="625" t="s">
        <v>435</v>
      </c>
      <c r="C641" s="625"/>
      <c r="D641" s="625"/>
      <c r="E641" s="208"/>
      <c r="F641" s="914"/>
      <c r="G641" s="128"/>
    </row>
    <row r="642" spans="1:7" s="127" customFormat="1" ht="18" customHeight="1">
      <c r="A642" s="655"/>
      <c r="B642" s="627"/>
      <c r="C642" s="628"/>
      <c r="D642" s="628"/>
      <c r="E642" s="129"/>
      <c r="F642" s="915"/>
      <c r="G642" s="128"/>
    </row>
    <row r="643" spans="1:7" s="127" customFormat="1" ht="140.25" customHeight="1">
      <c r="A643" s="1026" t="s">
        <v>66</v>
      </c>
      <c r="B643" s="650" t="s">
        <v>436</v>
      </c>
      <c r="C643" s="632"/>
      <c r="D643" s="632"/>
      <c r="E643" s="130"/>
      <c r="F643" s="916"/>
      <c r="G643" s="128"/>
    </row>
    <row r="644" spans="1:7" s="127" customFormat="1" ht="270.75" customHeight="1">
      <c r="A644" s="1026"/>
      <c r="B644" s="662" t="s">
        <v>437</v>
      </c>
      <c r="C644" s="628"/>
      <c r="D644" s="628"/>
      <c r="E644" s="129"/>
      <c r="F644" s="916"/>
      <c r="G644" s="128"/>
    </row>
    <row r="645" spans="1:7" s="127" customFormat="1" ht="72" customHeight="1">
      <c r="A645" s="1026"/>
      <c r="B645" s="627" t="s">
        <v>438</v>
      </c>
      <c r="C645" s="628"/>
      <c r="D645" s="628"/>
      <c r="E645" s="129"/>
      <c r="F645" s="916"/>
      <c r="G645" s="128"/>
    </row>
    <row r="646" spans="1:7" s="127" customFormat="1" ht="105" customHeight="1">
      <c r="A646" s="633" t="s">
        <v>533</v>
      </c>
      <c r="B646" s="667" t="s">
        <v>439</v>
      </c>
      <c r="C646" s="632"/>
      <c r="D646" s="632"/>
      <c r="E646" s="165"/>
      <c r="F646" s="922"/>
      <c r="G646" s="128"/>
    </row>
    <row r="647" spans="1:7" s="127" customFormat="1" ht="16.5" customHeight="1">
      <c r="A647" s="369"/>
      <c r="B647" s="343" t="s">
        <v>264</v>
      </c>
      <c r="C647" s="594" t="s">
        <v>19</v>
      </c>
      <c r="D647" s="643">
        <v>1</v>
      </c>
      <c r="E647" s="135"/>
      <c r="F647" s="643">
        <f>D647*E647</f>
        <v>0</v>
      </c>
      <c r="G647" s="128"/>
    </row>
    <row r="648" spans="1:7" s="127" customFormat="1" ht="25.5" customHeight="1">
      <c r="A648" s="641" t="s">
        <v>538</v>
      </c>
      <c r="B648" s="644" t="s">
        <v>440</v>
      </c>
      <c r="C648" s="632"/>
      <c r="D648" s="632"/>
      <c r="E648" s="136"/>
      <c r="F648" s="919"/>
      <c r="G648" s="128"/>
    </row>
    <row r="649" spans="1:7" s="127" customFormat="1" ht="16.5" customHeight="1">
      <c r="A649" s="369"/>
      <c r="B649" s="343" t="s">
        <v>264</v>
      </c>
      <c r="C649" s="594" t="s">
        <v>19</v>
      </c>
      <c r="D649" s="643">
        <v>3</v>
      </c>
      <c r="E649" s="135"/>
      <c r="F649" s="643">
        <f>D649*E649</f>
        <v>0</v>
      </c>
      <c r="G649" s="128"/>
    </row>
    <row r="650" spans="1:7" s="127" customFormat="1" ht="30.75" customHeight="1">
      <c r="A650" s="641" t="s">
        <v>545</v>
      </c>
      <c r="B650" s="644" t="s">
        <v>441</v>
      </c>
      <c r="C650" s="632"/>
      <c r="D650" s="631"/>
      <c r="E650" s="142"/>
      <c r="F650" s="920"/>
      <c r="G650" s="128"/>
    </row>
    <row r="651" spans="1:7" s="127" customFormat="1" ht="16.5" customHeight="1">
      <c r="A651" s="369"/>
      <c r="B651" s="343" t="s">
        <v>264</v>
      </c>
      <c r="C651" s="594" t="s">
        <v>19</v>
      </c>
      <c r="D651" s="643">
        <v>2</v>
      </c>
      <c r="E651" s="135"/>
      <c r="F651" s="643">
        <f>D651*E651</f>
        <v>0</v>
      </c>
      <c r="G651" s="128"/>
    </row>
    <row r="652" spans="1:7" s="127" customFormat="1" ht="31.5" customHeight="1">
      <c r="A652" s="645" t="s">
        <v>546</v>
      </c>
      <c r="B652" s="644" t="s">
        <v>442</v>
      </c>
      <c r="C652" s="632"/>
      <c r="D652" s="632"/>
      <c r="E652" s="165"/>
      <c r="F652" s="919"/>
      <c r="G652" s="128"/>
    </row>
    <row r="653" spans="1:7" s="127" customFormat="1" ht="16.5" customHeight="1">
      <c r="A653" s="369"/>
      <c r="B653" s="343" t="s">
        <v>264</v>
      </c>
      <c r="C653" s="594" t="s">
        <v>19</v>
      </c>
      <c r="D653" s="643">
        <v>18</v>
      </c>
      <c r="E653" s="135"/>
      <c r="F653" s="643">
        <f>D653*E653</f>
        <v>0</v>
      </c>
      <c r="G653" s="128"/>
    </row>
    <row r="654" spans="1:7" s="127" customFormat="1" ht="59.25" customHeight="1">
      <c r="A654" s="633" t="s">
        <v>547</v>
      </c>
      <c r="B654" s="667" t="s">
        <v>443</v>
      </c>
      <c r="C654" s="631"/>
      <c r="D654" s="631"/>
      <c r="E654" s="165"/>
      <c r="F654" s="919"/>
      <c r="G654" s="128"/>
    </row>
    <row r="655" spans="1:7" s="127" customFormat="1" ht="16.5" customHeight="1">
      <c r="A655" s="369"/>
      <c r="B655" s="343" t="s">
        <v>264</v>
      </c>
      <c r="C655" s="594" t="s">
        <v>19</v>
      </c>
      <c r="D655" s="643">
        <v>15</v>
      </c>
      <c r="E655" s="135"/>
      <c r="F655" s="643">
        <f>D655*E655</f>
        <v>0</v>
      </c>
      <c r="G655" s="128"/>
    </row>
    <row r="656" spans="1:7" s="127" customFormat="1" ht="51" customHeight="1">
      <c r="A656" s="641" t="s">
        <v>548</v>
      </c>
      <c r="B656" s="644" t="s">
        <v>444</v>
      </c>
      <c r="C656" s="632"/>
      <c r="D656" s="666"/>
      <c r="E656" s="165"/>
      <c r="F656" s="919"/>
      <c r="G656" s="128"/>
    </row>
    <row r="657" spans="1:7" s="127" customFormat="1" ht="16.5" customHeight="1">
      <c r="A657" s="369"/>
      <c r="B657" s="343" t="s">
        <v>14</v>
      </c>
      <c r="C657" s="594" t="s">
        <v>58</v>
      </c>
      <c r="D657" s="643">
        <v>2000</v>
      </c>
      <c r="E657" s="135"/>
      <c r="F657" s="643">
        <f>D657*E657</f>
        <v>0</v>
      </c>
      <c r="G657" s="128"/>
    </row>
    <row r="658" spans="1:7" s="127" customFormat="1" ht="30" customHeight="1">
      <c r="A658" s="645" t="s">
        <v>549</v>
      </c>
      <c r="B658" s="644" t="s">
        <v>445</v>
      </c>
      <c r="C658" s="631"/>
      <c r="D658" s="684"/>
      <c r="E658" s="165"/>
      <c r="F658" s="919"/>
      <c r="G658" s="128"/>
    </row>
    <row r="659" spans="1:7" s="127" customFormat="1" ht="16.5" customHeight="1">
      <c r="A659" s="369"/>
      <c r="B659" s="343" t="s">
        <v>264</v>
      </c>
      <c r="C659" s="594" t="s">
        <v>19</v>
      </c>
      <c r="D659" s="643">
        <v>2</v>
      </c>
      <c r="E659" s="135"/>
      <c r="F659" s="643">
        <f>D659*E659</f>
        <v>0</v>
      </c>
      <c r="G659" s="128"/>
    </row>
    <row r="660" spans="1:7" s="127" customFormat="1" ht="30.75" customHeight="1">
      <c r="A660" s="633" t="s">
        <v>550</v>
      </c>
      <c r="B660" s="642" t="s">
        <v>446</v>
      </c>
      <c r="C660" s="628"/>
      <c r="D660" s="684"/>
      <c r="E660" s="165"/>
      <c r="F660" s="922"/>
      <c r="G660" s="128"/>
    </row>
    <row r="661" spans="1:7" s="127" customFormat="1" ht="16.5" customHeight="1">
      <c r="A661" s="369"/>
      <c r="B661" s="343" t="s">
        <v>264</v>
      </c>
      <c r="C661" s="594" t="s">
        <v>19</v>
      </c>
      <c r="D661" s="643">
        <v>1</v>
      </c>
      <c r="E661" s="135"/>
      <c r="F661" s="643">
        <f>D661*E661</f>
        <v>0</v>
      </c>
      <c r="G661" s="128"/>
    </row>
    <row r="662" spans="1:7" s="127" customFormat="1" ht="53.25" customHeight="1">
      <c r="A662" s="633" t="s">
        <v>551</v>
      </c>
      <c r="B662" s="668" t="s">
        <v>447</v>
      </c>
      <c r="C662" s="631"/>
      <c r="D662" s="685"/>
      <c r="E662" s="136"/>
      <c r="F662" s="919"/>
      <c r="G662" s="160"/>
    </row>
    <row r="663" spans="1:7" s="127" customFormat="1" ht="16.5" customHeight="1">
      <c r="A663" s="369"/>
      <c r="B663" s="343" t="s">
        <v>14</v>
      </c>
      <c r="C663" s="594" t="s">
        <v>58</v>
      </c>
      <c r="D663" s="643">
        <v>800</v>
      </c>
      <c r="E663" s="135"/>
      <c r="F663" s="643">
        <f>D663*E663</f>
        <v>0</v>
      </c>
      <c r="G663" s="128"/>
    </row>
    <row r="664" spans="1:7" s="127" customFormat="1" ht="50.25" customHeight="1">
      <c r="A664" s="641" t="s">
        <v>552</v>
      </c>
      <c r="B664" s="644" t="s">
        <v>448</v>
      </c>
      <c r="C664" s="632"/>
      <c r="D664" s="632"/>
      <c r="E664" s="136"/>
      <c r="F664" s="919"/>
      <c r="G664" s="161"/>
    </row>
    <row r="665" spans="1:7" s="127" customFormat="1" ht="16.5" customHeight="1">
      <c r="A665" s="369"/>
      <c r="B665" s="343" t="s">
        <v>14</v>
      </c>
      <c r="C665" s="594" t="s">
        <v>58</v>
      </c>
      <c r="D665" s="643">
        <v>200</v>
      </c>
      <c r="E665" s="135"/>
      <c r="F665" s="643">
        <f>D665*E665</f>
        <v>0</v>
      </c>
      <c r="G665" s="128"/>
    </row>
    <row r="666" spans="1:7" s="127" customFormat="1" ht="13.8">
      <c r="A666" s="686"/>
      <c r="B666" s="644"/>
      <c r="C666" s="632"/>
      <c r="D666" s="632"/>
      <c r="E666" s="142"/>
      <c r="F666" s="920"/>
      <c r="G666" s="128"/>
    </row>
    <row r="667" spans="1:7" s="127" customFormat="1" ht="26.25" customHeight="1">
      <c r="A667" s="687"/>
      <c r="B667" s="1046" t="s">
        <v>449</v>
      </c>
      <c r="C667" s="1047"/>
      <c r="D667" s="1047"/>
      <c r="E667" s="109"/>
      <c r="F667" s="924">
        <f>SUM(F646:F666)</f>
        <v>0</v>
      </c>
      <c r="G667" s="128"/>
    </row>
    <row r="668" spans="1:7" s="127" customFormat="1" ht="13.8">
      <c r="A668" s="633"/>
      <c r="B668" s="644"/>
      <c r="C668" s="632"/>
      <c r="D668" s="632"/>
      <c r="E668" s="142"/>
      <c r="F668" s="922"/>
      <c r="G668" s="128"/>
    </row>
    <row r="669" spans="1:7" s="127" customFormat="1" ht="32.4" customHeight="1">
      <c r="A669" s="624" t="s">
        <v>522</v>
      </c>
      <c r="B669" s="625" t="s">
        <v>451</v>
      </c>
      <c r="C669" s="625"/>
      <c r="D669" s="625"/>
      <c r="E669" s="208"/>
      <c r="F669" s="914"/>
      <c r="G669" s="128"/>
    </row>
    <row r="670" spans="1:7" s="127" customFormat="1" ht="18" customHeight="1">
      <c r="A670" s="688"/>
      <c r="B670" s="627"/>
      <c r="C670" s="628"/>
      <c r="D670" s="628"/>
      <c r="E670" s="129"/>
      <c r="F670" s="916"/>
      <c r="G670" s="128"/>
    </row>
    <row r="671" spans="1:7" s="127" customFormat="1" ht="264" customHeight="1">
      <c r="A671" s="1025" t="s">
        <v>66</v>
      </c>
      <c r="B671" s="650" t="s">
        <v>452</v>
      </c>
      <c r="C671" s="632"/>
      <c r="D671" s="632"/>
      <c r="E671" s="130"/>
      <c r="F671" s="923"/>
      <c r="G671" s="128"/>
    </row>
    <row r="672" spans="1:7" s="127" customFormat="1" ht="252">
      <c r="A672" s="1026"/>
      <c r="B672" s="662" t="s">
        <v>453</v>
      </c>
      <c r="C672" s="628"/>
      <c r="D672" s="628"/>
      <c r="E672" s="129"/>
      <c r="F672" s="916"/>
      <c r="G672" s="128"/>
    </row>
    <row r="673" spans="1:7" s="127" customFormat="1" ht="102.75" customHeight="1">
      <c r="A673" s="1026"/>
      <c r="B673" s="689" t="s">
        <v>454</v>
      </c>
      <c r="C673" s="628"/>
      <c r="D673" s="628"/>
      <c r="E673" s="141"/>
      <c r="F673" s="929"/>
      <c r="G673" s="128"/>
    </row>
    <row r="674" spans="1:7" s="127" customFormat="1" ht="195.75" customHeight="1">
      <c r="A674" s="633" t="s">
        <v>533</v>
      </c>
      <c r="B674" s="683" t="s">
        <v>455</v>
      </c>
      <c r="C674" s="631"/>
      <c r="D674" s="631"/>
      <c r="E674" s="136"/>
      <c r="F674" s="920"/>
      <c r="G674" s="162"/>
    </row>
    <row r="675" spans="1:7" s="127" customFormat="1" ht="16.5" customHeight="1">
      <c r="A675" s="369"/>
      <c r="B675" s="343" t="s">
        <v>264</v>
      </c>
      <c r="C675" s="594" t="s">
        <v>19</v>
      </c>
      <c r="D675" s="643">
        <v>1</v>
      </c>
      <c r="E675" s="135"/>
      <c r="F675" s="643">
        <f>D675*E675</f>
        <v>0</v>
      </c>
      <c r="G675" s="128"/>
    </row>
    <row r="676" spans="1:7" s="127" customFormat="1" ht="54" customHeight="1">
      <c r="A676" s="641" t="s">
        <v>538</v>
      </c>
      <c r="B676" s="662" t="s">
        <v>456</v>
      </c>
      <c r="C676" s="646"/>
      <c r="D676" s="628"/>
      <c r="E676" s="142"/>
      <c r="F676" s="919"/>
      <c r="G676" s="128"/>
    </row>
    <row r="677" spans="1:7" s="127" customFormat="1" ht="16.5" customHeight="1">
      <c r="A677" s="369"/>
      <c r="B677" s="343" t="s">
        <v>264</v>
      </c>
      <c r="C677" s="594" t="s">
        <v>19</v>
      </c>
      <c r="D677" s="643">
        <v>1</v>
      </c>
      <c r="E677" s="135"/>
      <c r="F677" s="643">
        <f>D677*E677</f>
        <v>0</v>
      </c>
      <c r="G677" s="128"/>
    </row>
    <row r="678" spans="1:7" s="127" customFormat="1" ht="43.5" customHeight="1">
      <c r="A678" s="641" t="s">
        <v>545</v>
      </c>
      <c r="B678" s="683" t="s">
        <v>457</v>
      </c>
      <c r="C678" s="628"/>
      <c r="D678" s="632"/>
      <c r="E678" s="136"/>
      <c r="F678" s="922"/>
      <c r="G678" s="128"/>
    </row>
    <row r="679" spans="1:7" s="127" customFormat="1" ht="16.5" customHeight="1">
      <c r="A679" s="369"/>
      <c r="B679" s="343" t="s">
        <v>264</v>
      </c>
      <c r="C679" s="594" t="s">
        <v>19</v>
      </c>
      <c r="D679" s="643">
        <v>37</v>
      </c>
      <c r="E679" s="135"/>
      <c r="F679" s="643">
        <f>D679*E679</f>
        <v>0</v>
      </c>
      <c r="G679" s="128"/>
    </row>
    <row r="680" spans="1:7" s="127" customFormat="1" ht="52.5" customHeight="1">
      <c r="A680" s="633" t="s">
        <v>546</v>
      </c>
      <c r="B680" s="638" t="s">
        <v>458</v>
      </c>
      <c r="C680" s="631"/>
      <c r="D680" s="631"/>
      <c r="E680" s="166"/>
      <c r="F680" s="919"/>
      <c r="G680" s="128"/>
    </row>
    <row r="681" spans="1:7" s="127" customFormat="1" ht="16.5" customHeight="1">
      <c r="A681" s="369"/>
      <c r="B681" s="343" t="s">
        <v>264</v>
      </c>
      <c r="C681" s="594" t="s">
        <v>19</v>
      </c>
      <c r="D681" s="643">
        <v>2</v>
      </c>
      <c r="E681" s="135"/>
      <c r="F681" s="643">
        <f>D681*E681</f>
        <v>0</v>
      </c>
      <c r="G681" s="128"/>
    </row>
    <row r="682" spans="1:7" s="127" customFormat="1" ht="48">
      <c r="A682" s="633" t="s">
        <v>547</v>
      </c>
      <c r="B682" s="662" t="s">
        <v>459</v>
      </c>
      <c r="C682" s="628"/>
      <c r="D682" s="631"/>
      <c r="E682" s="142"/>
      <c r="F682" s="919"/>
      <c r="G682" s="128"/>
    </row>
    <row r="683" spans="1:7" s="127" customFormat="1" ht="16.5" customHeight="1">
      <c r="A683" s="369"/>
      <c r="B683" s="343" t="s">
        <v>264</v>
      </c>
      <c r="C683" s="594" t="s">
        <v>19</v>
      </c>
      <c r="D683" s="643">
        <v>7</v>
      </c>
      <c r="E683" s="135"/>
      <c r="F683" s="643">
        <f>D683*E683</f>
        <v>0</v>
      </c>
      <c r="G683" s="128"/>
    </row>
    <row r="684" spans="1:7" s="127" customFormat="1" ht="74.25" customHeight="1">
      <c r="A684" s="633" t="s">
        <v>548</v>
      </c>
      <c r="B684" s="642" t="s">
        <v>460</v>
      </c>
      <c r="C684" s="632"/>
      <c r="D684" s="632"/>
      <c r="E684" s="165"/>
      <c r="F684" s="930"/>
      <c r="G684" s="128"/>
    </row>
    <row r="685" spans="1:7" s="127" customFormat="1" ht="16.5" customHeight="1">
      <c r="A685" s="369"/>
      <c r="B685" s="343" t="s">
        <v>264</v>
      </c>
      <c r="C685" s="594" t="s">
        <v>19</v>
      </c>
      <c r="D685" s="643">
        <v>3</v>
      </c>
      <c r="E685" s="135"/>
      <c r="F685" s="643">
        <f>D685*E685</f>
        <v>0</v>
      </c>
      <c r="G685" s="128"/>
    </row>
    <row r="686" spans="1:7" s="127" customFormat="1" ht="70.5" customHeight="1">
      <c r="A686" s="633" t="s">
        <v>549</v>
      </c>
      <c r="B686" s="662" t="s">
        <v>461</v>
      </c>
      <c r="C686" s="631"/>
      <c r="D686" s="632"/>
      <c r="E686" s="165"/>
      <c r="F686" s="930"/>
      <c r="G686" s="128"/>
    </row>
    <row r="687" spans="1:7" s="127" customFormat="1" ht="16.5" customHeight="1">
      <c r="A687" s="369"/>
      <c r="B687" s="343" t="s">
        <v>264</v>
      </c>
      <c r="C687" s="594" t="s">
        <v>19</v>
      </c>
      <c r="D687" s="643">
        <v>1</v>
      </c>
      <c r="E687" s="135"/>
      <c r="F687" s="643">
        <f>D687*E687</f>
        <v>0</v>
      </c>
      <c r="G687" s="128"/>
    </row>
    <row r="688" spans="1:7" s="127" customFormat="1" ht="26.25" customHeight="1">
      <c r="A688" s="633" t="s">
        <v>550</v>
      </c>
      <c r="B688" s="642" t="s">
        <v>462</v>
      </c>
      <c r="C688" s="631"/>
      <c r="D688" s="631"/>
      <c r="E688" s="136"/>
      <c r="F688" s="931"/>
      <c r="G688" s="128"/>
    </row>
    <row r="689" spans="1:7" s="127" customFormat="1" ht="16.5" customHeight="1">
      <c r="A689" s="369"/>
      <c r="B689" s="343" t="s">
        <v>14</v>
      </c>
      <c r="C689" s="594" t="s">
        <v>58</v>
      </c>
      <c r="D689" s="643">
        <v>500</v>
      </c>
      <c r="E689" s="135"/>
      <c r="F689" s="643">
        <f>D689*E689</f>
        <v>0</v>
      </c>
      <c r="G689" s="128"/>
    </row>
    <row r="690" spans="1:7" s="127" customFormat="1" ht="55.5" customHeight="1">
      <c r="A690" s="633" t="s">
        <v>551</v>
      </c>
      <c r="B690" s="642" t="s">
        <v>463</v>
      </c>
      <c r="C690" s="628"/>
      <c r="D690" s="628"/>
      <c r="E690" s="142"/>
      <c r="F690" s="920"/>
      <c r="G690" s="128"/>
    </row>
    <row r="691" spans="1:7" s="127" customFormat="1" ht="16.5" customHeight="1">
      <c r="A691" s="369"/>
      <c r="B691" s="343" t="s">
        <v>14</v>
      </c>
      <c r="C691" s="594" t="s">
        <v>58</v>
      </c>
      <c r="D691" s="643">
        <v>400</v>
      </c>
      <c r="E691" s="135"/>
      <c r="F691" s="643">
        <f>D691*E691</f>
        <v>0</v>
      </c>
      <c r="G691" s="128"/>
    </row>
    <row r="692" spans="1:7" s="127" customFormat="1" ht="36">
      <c r="A692" s="641" t="s">
        <v>552</v>
      </c>
      <c r="B692" s="642" t="s">
        <v>464</v>
      </c>
      <c r="C692" s="631"/>
      <c r="D692" s="631"/>
      <c r="E692" s="136"/>
      <c r="F692" s="931"/>
      <c r="G692" s="128"/>
    </row>
    <row r="693" spans="1:7" s="127" customFormat="1" ht="16.5" customHeight="1">
      <c r="A693" s="369"/>
      <c r="B693" s="343" t="s">
        <v>14</v>
      </c>
      <c r="C693" s="594" t="s">
        <v>58</v>
      </c>
      <c r="D693" s="643">
        <v>100</v>
      </c>
      <c r="E693" s="135"/>
      <c r="F693" s="643">
        <f>D693*E693</f>
        <v>0</v>
      </c>
      <c r="G693" s="128"/>
    </row>
    <row r="694" spans="1:7" s="127" customFormat="1" ht="13.8">
      <c r="A694" s="686"/>
      <c r="B694" s="644"/>
      <c r="C694" s="628"/>
      <c r="D694" s="628"/>
      <c r="E694" s="142"/>
      <c r="F694" s="920"/>
      <c r="G694" s="128"/>
    </row>
    <row r="695" spans="1:7" s="127" customFormat="1" ht="28.5" customHeight="1">
      <c r="A695" s="687"/>
      <c r="B695" s="1046" t="s">
        <v>465</v>
      </c>
      <c r="C695" s="1047"/>
      <c r="D695" s="1047"/>
      <c r="E695" s="109"/>
      <c r="F695" s="924">
        <f>SUM(F674:F694)</f>
        <v>0</v>
      </c>
      <c r="G695" s="128"/>
    </row>
    <row r="696" spans="1:7" s="127" customFormat="1" ht="13.8">
      <c r="A696" s="633"/>
      <c r="B696" s="668"/>
      <c r="C696" s="628"/>
      <c r="D696" s="632"/>
      <c r="E696" s="165"/>
      <c r="F696" s="922"/>
      <c r="G696" s="128"/>
    </row>
    <row r="697" spans="1:7" s="127" customFormat="1" ht="32.4" customHeight="1">
      <c r="A697" s="690" t="s">
        <v>523</v>
      </c>
      <c r="B697" s="625" t="s">
        <v>466</v>
      </c>
      <c r="C697" s="625"/>
      <c r="D697" s="625"/>
      <c r="E697" s="208"/>
      <c r="F697" s="914"/>
      <c r="G697" s="128"/>
    </row>
    <row r="698" spans="1:7" s="127" customFormat="1" ht="18" customHeight="1">
      <c r="A698" s="688"/>
      <c r="B698" s="627"/>
      <c r="C698" s="628"/>
      <c r="D698" s="628"/>
      <c r="E698" s="129"/>
      <c r="F698" s="916"/>
      <c r="G698" s="128"/>
    </row>
    <row r="699" spans="1:7" s="127" customFormat="1" ht="177.75" customHeight="1">
      <c r="A699" s="1025" t="s">
        <v>66</v>
      </c>
      <c r="B699" s="634" t="s">
        <v>467</v>
      </c>
      <c r="C699" s="632"/>
      <c r="D699" s="632"/>
      <c r="E699" s="130"/>
      <c r="F699" s="923"/>
      <c r="G699" s="128"/>
    </row>
    <row r="700" spans="1:7" s="127" customFormat="1" ht="270" customHeight="1">
      <c r="A700" s="1026"/>
      <c r="B700" s="652" t="s">
        <v>468</v>
      </c>
      <c r="C700" s="628"/>
      <c r="D700" s="628"/>
      <c r="E700" s="129"/>
      <c r="F700" s="916"/>
      <c r="G700" s="128"/>
    </row>
    <row r="701" spans="1:7" s="127" customFormat="1" ht="114.75" customHeight="1">
      <c r="A701" s="1026"/>
      <c r="B701" s="662" t="s">
        <v>469</v>
      </c>
      <c r="C701" s="628"/>
      <c r="D701" s="628"/>
      <c r="E701" s="129"/>
      <c r="F701" s="916"/>
      <c r="G701" s="128"/>
    </row>
    <row r="702" spans="1:7" s="127" customFormat="1" ht="67.5" customHeight="1">
      <c r="A702" s="633" t="s">
        <v>533</v>
      </c>
      <c r="B702" s="683" t="s">
        <v>470</v>
      </c>
      <c r="C702" s="632"/>
      <c r="D702" s="632"/>
      <c r="E702" s="165"/>
      <c r="F702" s="922"/>
      <c r="G702" s="128"/>
    </row>
    <row r="703" spans="1:7" s="127" customFormat="1" ht="16.5" customHeight="1">
      <c r="A703" s="369"/>
      <c r="B703" s="343" t="s">
        <v>264</v>
      </c>
      <c r="C703" s="594" t="s">
        <v>19</v>
      </c>
      <c r="D703" s="643">
        <v>1</v>
      </c>
      <c r="E703" s="135"/>
      <c r="F703" s="643">
        <f>D703*E703</f>
        <v>0</v>
      </c>
      <c r="G703" s="128"/>
    </row>
    <row r="704" spans="1:7" s="127" customFormat="1" ht="50.25" customHeight="1">
      <c r="A704" s="641" t="s">
        <v>538</v>
      </c>
      <c r="B704" s="662" t="s">
        <v>471</v>
      </c>
      <c r="C704" s="631"/>
      <c r="D704" s="631"/>
      <c r="E704" s="136"/>
      <c r="F704" s="931"/>
      <c r="G704" s="128"/>
    </row>
    <row r="705" spans="1:7" s="127" customFormat="1" ht="16.5" customHeight="1">
      <c r="A705" s="369"/>
      <c r="B705" s="343" t="s">
        <v>264</v>
      </c>
      <c r="C705" s="594" t="s">
        <v>19</v>
      </c>
      <c r="D705" s="643">
        <v>1</v>
      </c>
      <c r="E705" s="135"/>
      <c r="F705" s="643">
        <f>D705*E705</f>
        <v>0</v>
      </c>
      <c r="G705" s="128"/>
    </row>
    <row r="706" spans="1:7" s="127" customFormat="1" ht="52.5" customHeight="1">
      <c r="A706" s="641" t="s">
        <v>545</v>
      </c>
      <c r="B706" s="683" t="s">
        <v>472</v>
      </c>
      <c r="C706" s="631"/>
      <c r="D706" s="631"/>
      <c r="E706" s="136"/>
      <c r="F706" s="931"/>
      <c r="G706" s="128"/>
    </row>
    <row r="707" spans="1:7" s="127" customFormat="1" ht="16.5" customHeight="1">
      <c r="A707" s="369"/>
      <c r="B707" s="343" t="s">
        <v>264</v>
      </c>
      <c r="C707" s="594" t="s">
        <v>19</v>
      </c>
      <c r="D707" s="643">
        <v>22</v>
      </c>
      <c r="E707" s="135"/>
      <c r="F707" s="643">
        <f>D707*E707</f>
        <v>0</v>
      </c>
      <c r="G707" s="128"/>
    </row>
    <row r="708" spans="1:7" s="127" customFormat="1" ht="42" customHeight="1">
      <c r="A708" s="645" t="s">
        <v>546</v>
      </c>
      <c r="B708" s="683" t="s">
        <v>473</v>
      </c>
      <c r="C708" s="646"/>
      <c r="D708" s="646"/>
      <c r="E708" s="166"/>
      <c r="F708" s="932"/>
      <c r="G708" s="128"/>
    </row>
    <row r="709" spans="1:7" s="127" customFormat="1" ht="16.5" customHeight="1">
      <c r="A709" s="369"/>
      <c r="B709" s="343" t="s">
        <v>264</v>
      </c>
      <c r="C709" s="594" t="s">
        <v>19</v>
      </c>
      <c r="D709" s="643">
        <v>1</v>
      </c>
      <c r="E709" s="135"/>
      <c r="F709" s="643">
        <f>D709*E709</f>
        <v>0</v>
      </c>
      <c r="G709" s="128"/>
    </row>
    <row r="710" spans="1:7" s="127" customFormat="1" ht="36">
      <c r="A710" s="641" t="s">
        <v>547</v>
      </c>
      <c r="B710" s="683" t="s">
        <v>474</v>
      </c>
      <c r="C710" s="631"/>
      <c r="D710" s="631"/>
      <c r="E710" s="136"/>
      <c r="F710" s="919"/>
      <c r="G710" s="128"/>
    </row>
    <row r="711" spans="1:7" s="127" customFormat="1" ht="16.5" customHeight="1">
      <c r="A711" s="369"/>
      <c r="B711" s="343" t="s">
        <v>14</v>
      </c>
      <c r="C711" s="594" t="s">
        <v>58</v>
      </c>
      <c r="D711" s="643">
        <v>500</v>
      </c>
      <c r="E711" s="135"/>
      <c r="F711" s="643">
        <f>D711*E711</f>
        <v>0</v>
      </c>
      <c r="G711" s="128"/>
    </row>
    <row r="712" spans="1:7" s="127" customFormat="1" ht="15.75" customHeight="1">
      <c r="A712" s="645" t="s">
        <v>548</v>
      </c>
      <c r="B712" s="644" t="s">
        <v>475</v>
      </c>
      <c r="C712" s="631"/>
      <c r="D712" s="631"/>
      <c r="E712" s="136"/>
      <c r="F712" s="931"/>
      <c r="G712" s="128"/>
    </row>
    <row r="713" spans="1:7" s="127" customFormat="1" ht="16.5" customHeight="1">
      <c r="A713" s="369"/>
      <c r="B713" s="343" t="s">
        <v>14</v>
      </c>
      <c r="C713" s="594" t="s">
        <v>58</v>
      </c>
      <c r="D713" s="643">
        <v>400</v>
      </c>
      <c r="E713" s="135"/>
      <c r="F713" s="643">
        <f>D713*E713</f>
        <v>0</v>
      </c>
      <c r="G713" s="128"/>
    </row>
    <row r="714" spans="1:7" s="127" customFormat="1" ht="16.5" customHeight="1">
      <c r="A714" s="633" t="s">
        <v>549</v>
      </c>
      <c r="B714" s="642" t="s">
        <v>476</v>
      </c>
      <c r="C714" s="646"/>
      <c r="D714" s="646"/>
      <c r="E714" s="166"/>
      <c r="F714" s="932"/>
      <c r="G714" s="161"/>
    </row>
    <row r="715" spans="1:7" s="127" customFormat="1" ht="16.5" customHeight="1">
      <c r="A715" s="369"/>
      <c r="B715" s="343" t="s">
        <v>14</v>
      </c>
      <c r="C715" s="594" t="s">
        <v>58</v>
      </c>
      <c r="D715" s="643">
        <v>100</v>
      </c>
      <c r="E715" s="135"/>
      <c r="F715" s="643">
        <f>D715*E715</f>
        <v>0</v>
      </c>
      <c r="G715" s="128"/>
    </row>
    <row r="716" spans="1:7" s="127" customFormat="1" ht="13.8">
      <c r="A716" s="633"/>
      <c r="B716" s="644"/>
      <c r="C716" s="628"/>
      <c r="D716" s="628"/>
      <c r="E716" s="142"/>
      <c r="F716" s="920"/>
      <c r="G716" s="128"/>
    </row>
    <row r="717" spans="1:7" s="127" customFormat="1" ht="30" customHeight="1">
      <c r="A717" s="552"/>
      <c r="B717" s="1046" t="s">
        <v>477</v>
      </c>
      <c r="C717" s="1047"/>
      <c r="D717" s="1047"/>
      <c r="E717" s="148"/>
      <c r="F717" s="913">
        <f>SUM(F702:F716)</f>
        <v>0</v>
      </c>
      <c r="G717" s="128"/>
    </row>
    <row r="718" spans="1:7" s="127" customFormat="1" ht="13.8">
      <c r="A718" s="633"/>
      <c r="B718" s="668"/>
      <c r="C718" s="628"/>
      <c r="D718" s="628"/>
      <c r="E718" s="165"/>
      <c r="F718" s="920"/>
      <c r="G718" s="128"/>
    </row>
    <row r="719" spans="1:7" s="127" customFormat="1" ht="32.4" customHeight="1">
      <c r="A719" s="624" t="s">
        <v>524</v>
      </c>
      <c r="B719" s="625" t="s">
        <v>478</v>
      </c>
      <c r="C719" s="625"/>
      <c r="D719" s="625"/>
      <c r="E719" s="208"/>
      <c r="F719" s="914"/>
      <c r="G719" s="128"/>
    </row>
    <row r="720" spans="1:7" s="127" customFormat="1" ht="18" customHeight="1">
      <c r="A720" s="659"/>
      <c r="B720" s="627"/>
      <c r="C720" s="628"/>
      <c r="D720" s="628"/>
      <c r="E720" s="140"/>
      <c r="F720" s="916"/>
      <c r="G720" s="128"/>
    </row>
    <row r="721" spans="1:7" s="127" customFormat="1" ht="166.95" customHeight="1">
      <c r="A721" s="1066" t="s">
        <v>66</v>
      </c>
      <c r="B721" s="634" t="s">
        <v>479</v>
      </c>
      <c r="C721" s="632"/>
      <c r="D721" s="632"/>
      <c r="E721" s="129"/>
      <c r="F721" s="923"/>
      <c r="G721" s="128"/>
    </row>
    <row r="722" spans="1:7" s="127" customFormat="1" ht="261.75" customHeight="1">
      <c r="A722" s="1067"/>
      <c r="B722" s="652" t="s">
        <v>480</v>
      </c>
      <c r="C722" s="628"/>
      <c r="D722" s="628"/>
      <c r="E722" s="129"/>
      <c r="F722" s="916"/>
      <c r="G722" s="128"/>
    </row>
    <row r="723" spans="1:7" s="127" customFormat="1" ht="111.75" customHeight="1">
      <c r="A723" s="1067"/>
      <c r="B723" s="668" t="s">
        <v>481</v>
      </c>
      <c r="C723" s="628"/>
      <c r="D723" s="628"/>
      <c r="E723" s="129"/>
      <c r="F723" s="916"/>
      <c r="G723" s="128"/>
    </row>
    <row r="724" spans="1:7" s="127" customFormat="1" ht="48">
      <c r="A724" s="633" t="s">
        <v>533</v>
      </c>
      <c r="B724" s="667" t="s">
        <v>482</v>
      </c>
      <c r="C724" s="632"/>
      <c r="D724" s="631"/>
      <c r="E724" s="165"/>
      <c r="F724" s="922"/>
      <c r="G724" s="128"/>
    </row>
    <row r="725" spans="1:7" s="127" customFormat="1" ht="16.5" customHeight="1">
      <c r="A725" s="369"/>
      <c r="B725" s="343" t="s">
        <v>264</v>
      </c>
      <c r="C725" s="594" t="s">
        <v>19</v>
      </c>
      <c r="D725" s="643">
        <v>1</v>
      </c>
      <c r="E725" s="135"/>
      <c r="F725" s="643">
        <f>D725*E725</f>
        <v>0</v>
      </c>
      <c r="G725" s="128"/>
    </row>
    <row r="726" spans="1:7" s="127" customFormat="1" ht="112.5" customHeight="1">
      <c r="A726" s="633" t="s">
        <v>538</v>
      </c>
      <c r="B726" s="667" t="s">
        <v>483</v>
      </c>
      <c r="C726" s="631"/>
      <c r="D726" s="631"/>
      <c r="E726" s="136"/>
      <c r="F726" s="922"/>
      <c r="G726" s="128"/>
    </row>
    <row r="727" spans="1:7" s="127" customFormat="1" ht="16.5" customHeight="1">
      <c r="A727" s="369"/>
      <c r="B727" s="343" t="s">
        <v>264</v>
      </c>
      <c r="C727" s="594" t="s">
        <v>19</v>
      </c>
      <c r="D727" s="643">
        <v>8</v>
      </c>
      <c r="E727" s="135"/>
      <c r="F727" s="643">
        <f>D727*E727</f>
        <v>0</v>
      </c>
      <c r="G727" s="128"/>
    </row>
    <row r="728" spans="1:7" s="127" customFormat="1" ht="58.5" customHeight="1">
      <c r="A728" s="633" t="s">
        <v>545</v>
      </c>
      <c r="B728" s="667" t="s">
        <v>484</v>
      </c>
      <c r="C728" s="628"/>
      <c r="D728" s="646"/>
      <c r="E728" s="166"/>
      <c r="F728" s="919"/>
      <c r="G728" s="128"/>
    </row>
    <row r="729" spans="1:7" s="127" customFormat="1" ht="16.5" customHeight="1">
      <c r="A729" s="369"/>
      <c r="B729" s="343" t="s">
        <v>14</v>
      </c>
      <c r="C729" s="594" t="s">
        <v>58</v>
      </c>
      <c r="D729" s="643">
        <v>500</v>
      </c>
      <c r="E729" s="135"/>
      <c r="F729" s="643">
        <f>D729*E729</f>
        <v>0</v>
      </c>
      <c r="G729" s="128"/>
    </row>
    <row r="730" spans="1:7" s="127" customFormat="1" ht="28.5" customHeight="1">
      <c r="A730" s="633" t="s">
        <v>546</v>
      </c>
      <c r="B730" s="683" t="s">
        <v>475</v>
      </c>
      <c r="C730" s="632"/>
      <c r="D730" s="631"/>
      <c r="E730" s="142"/>
      <c r="F730" s="919"/>
      <c r="G730" s="128"/>
    </row>
    <row r="731" spans="1:7" s="127" customFormat="1" ht="16.5" customHeight="1">
      <c r="A731" s="369"/>
      <c r="B731" s="343" t="s">
        <v>14</v>
      </c>
      <c r="C731" s="594" t="s">
        <v>58</v>
      </c>
      <c r="D731" s="643">
        <v>400</v>
      </c>
      <c r="E731" s="135"/>
      <c r="F731" s="643">
        <f>D731*E731</f>
        <v>0</v>
      </c>
      <c r="G731" s="128"/>
    </row>
    <row r="732" spans="1:7" s="127" customFormat="1" ht="25.5" customHeight="1">
      <c r="A732" s="633" t="s">
        <v>547</v>
      </c>
      <c r="B732" s="644" t="s">
        <v>485</v>
      </c>
      <c r="C732" s="632"/>
      <c r="D732" s="632"/>
      <c r="E732" s="165"/>
      <c r="F732" s="919"/>
      <c r="G732" s="161"/>
    </row>
    <row r="733" spans="1:7" s="127" customFormat="1" ht="16.5" customHeight="1">
      <c r="A733" s="369"/>
      <c r="B733" s="343" t="s">
        <v>14</v>
      </c>
      <c r="C733" s="594" t="s">
        <v>58</v>
      </c>
      <c r="D733" s="643">
        <v>100</v>
      </c>
      <c r="E733" s="135"/>
      <c r="F733" s="643">
        <f>D733*E733</f>
        <v>0</v>
      </c>
      <c r="G733" s="128"/>
    </row>
    <row r="734" spans="1:7" s="127" customFormat="1" ht="13.8">
      <c r="A734" s="686"/>
      <c r="B734" s="644"/>
      <c r="C734" s="632"/>
      <c r="D734" s="632"/>
      <c r="E734" s="165"/>
      <c r="F734" s="920"/>
      <c r="G734" s="128"/>
    </row>
    <row r="735" spans="1:7" s="127" customFormat="1" ht="25.5" customHeight="1">
      <c r="A735" s="687"/>
      <c r="B735" s="1046" t="s">
        <v>486</v>
      </c>
      <c r="C735" s="1047"/>
      <c r="D735" s="1047"/>
      <c r="E735" s="148"/>
      <c r="F735" s="924">
        <f>SUM(F724:F734)</f>
        <v>0</v>
      </c>
      <c r="G735" s="128"/>
    </row>
    <row r="736" spans="1:7" s="127" customFormat="1" ht="13.8">
      <c r="A736" s="633"/>
      <c r="B736" s="644"/>
      <c r="C736" s="632"/>
      <c r="D736" s="632"/>
      <c r="E736" s="165"/>
      <c r="F736" s="922"/>
      <c r="G736" s="128"/>
    </row>
    <row r="737" spans="1:7" s="127" customFormat="1" ht="32.4" customHeight="1">
      <c r="A737" s="624" t="s">
        <v>525</v>
      </c>
      <c r="B737" s="625" t="s">
        <v>487</v>
      </c>
      <c r="C737" s="625"/>
      <c r="D737" s="625"/>
      <c r="E737" s="208"/>
      <c r="F737" s="914"/>
      <c r="G737" s="128"/>
    </row>
    <row r="738" spans="1:7" s="127" customFormat="1" ht="18" customHeight="1">
      <c r="A738" s="659"/>
      <c r="B738" s="627"/>
      <c r="C738" s="628"/>
      <c r="D738" s="628"/>
      <c r="E738" s="163"/>
      <c r="F738" s="915"/>
      <c r="G738" s="128"/>
    </row>
    <row r="739" spans="1:7" s="127" customFormat="1" ht="120" customHeight="1">
      <c r="A739" s="1066" t="s">
        <v>66</v>
      </c>
      <c r="B739" s="634" t="s">
        <v>488</v>
      </c>
      <c r="C739" s="632"/>
      <c r="D739" s="632"/>
      <c r="E739" s="130"/>
      <c r="F739" s="916"/>
      <c r="G739" s="128"/>
    </row>
    <row r="740" spans="1:7" s="127" customFormat="1" ht="273" customHeight="1">
      <c r="A740" s="1067"/>
      <c r="B740" s="652" t="s">
        <v>489</v>
      </c>
      <c r="C740" s="628"/>
      <c r="D740" s="628"/>
      <c r="E740" s="129"/>
      <c r="F740" s="916"/>
      <c r="G740" s="128"/>
    </row>
    <row r="741" spans="1:7" s="127" customFormat="1" ht="103.5" customHeight="1">
      <c r="A741" s="1067"/>
      <c r="B741" s="662" t="s">
        <v>490</v>
      </c>
      <c r="C741" s="628"/>
      <c r="D741" s="628"/>
      <c r="E741" s="129"/>
      <c r="F741" s="916"/>
      <c r="G741" s="128"/>
    </row>
    <row r="742" spans="1:7" s="127" customFormat="1" ht="171" customHeight="1">
      <c r="A742" s="633" t="s">
        <v>533</v>
      </c>
      <c r="B742" s="667" t="s">
        <v>491</v>
      </c>
      <c r="C742" s="631"/>
      <c r="D742" s="631"/>
      <c r="E742" s="136"/>
      <c r="F742" s="919"/>
      <c r="G742" s="128"/>
    </row>
    <row r="743" spans="1:7" s="127" customFormat="1" ht="16.5" customHeight="1">
      <c r="A743" s="369"/>
      <c r="B743" s="343" t="s">
        <v>264</v>
      </c>
      <c r="C743" s="594" t="s">
        <v>19</v>
      </c>
      <c r="D743" s="643">
        <v>1</v>
      </c>
      <c r="E743" s="135"/>
      <c r="F743" s="643">
        <f>D743*E743</f>
        <v>0</v>
      </c>
      <c r="G743" s="128"/>
    </row>
    <row r="744" spans="1:7" s="127" customFormat="1" ht="50.25" customHeight="1">
      <c r="A744" s="633" t="s">
        <v>538</v>
      </c>
      <c r="B744" s="667" t="s">
        <v>492</v>
      </c>
      <c r="C744" s="628"/>
      <c r="D744" s="628"/>
      <c r="E744" s="142"/>
      <c r="F744" s="920"/>
      <c r="G744" s="128"/>
    </row>
    <row r="745" spans="1:7" s="127" customFormat="1" ht="16.5" customHeight="1">
      <c r="A745" s="369"/>
      <c r="B745" s="343" t="s">
        <v>264</v>
      </c>
      <c r="C745" s="594" t="s">
        <v>19</v>
      </c>
      <c r="D745" s="643">
        <v>22</v>
      </c>
      <c r="E745" s="135"/>
      <c r="F745" s="643">
        <f>D745*E745</f>
        <v>0</v>
      </c>
      <c r="G745" s="128"/>
    </row>
    <row r="746" spans="1:7" s="127" customFormat="1" ht="51.75" customHeight="1">
      <c r="A746" s="641" t="s">
        <v>545</v>
      </c>
      <c r="B746" s="667" t="s">
        <v>493</v>
      </c>
      <c r="C746" s="632"/>
      <c r="D746" s="631"/>
      <c r="E746" s="136"/>
      <c r="F746" s="919"/>
      <c r="G746" s="128"/>
    </row>
    <row r="747" spans="1:7" s="127" customFormat="1" ht="16.5" customHeight="1">
      <c r="A747" s="369"/>
      <c r="B747" s="343" t="s">
        <v>14</v>
      </c>
      <c r="C747" s="594" t="s">
        <v>58</v>
      </c>
      <c r="D747" s="643">
        <v>400</v>
      </c>
      <c r="E747" s="135"/>
      <c r="F747" s="643">
        <f>D747*E747</f>
        <v>0</v>
      </c>
      <c r="G747" s="128"/>
    </row>
    <row r="748" spans="1:7" s="127" customFormat="1" ht="38.25" customHeight="1">
      <c r="A748" s="645" t="s">
        <v>546</v>
      </c>
      <c r="B748" s="644" t="s">
        <v>559</v>
      </c>
      <c r="C748" s="631"/>
      <c r="D748" s="631"/>
      <c r="E748" s="136"/>
      <c r="F748" s="919"/>
      <c r="G748" s="128"/>
    </row>
    <row r="749" spans="1:7" s="127" customFormat="1" ht="16.5" customHeight="1">
      <c r="A749" s="369"/>
      <c r="B749" s="343" t="s">
        <v>14</v>
      </c>
      <c r="C749" s="594" t="s">
        <v>58</v>
      </c>
      <c r="D749" s="643">
        <v>320</v>
      </c>
      <c r="E749" s="135"/>
      <c r="F749" s="643">
        <f>D749*E749</f>
        <v>0</v>
      </c>
      <c r="G749" s="128"/>
    </row>
    <row r="750" spans="1:7" s="127" customFormat="1" ht="21" customHeight="1">
      <c r="A750" s="641" t="s">
        <v>547</v>
      </c>
      <c r="B750" s="644" t="s">
        <v>485</v>
      </c>
      <c r="C750" s="632"/>
      <c r="D750" s="628"/>
      <c r="E750" s="142"/>
      <c r="F750" s="919"/>
      <c r="G750" s="128"/>
    </row>
    <row r="751" spans="1:7" s="127" customFormat="1" ht="16.5" customHeight="1">
      <c r="A751" s="369"/>
      <c r="B751" s="343" t="s">
        <v>14</v>
      </c>
      <c r="C751" s="594" t="s">
        <v>58</v>
      </c>
      <c r="D751" s="643">
        <v>80</v>
      </c>
      <c r="E751" s="135"/>
      <c r="F751" s="643">
        <f>D751*E751</f>
        <v>0</v>
      </c>
      <c r="G751" s="128"/>
    </row>
    <row r="752" spans="1:7" s="127" customFormat="1" ht="13.8">
      <c r="A752" s="645" t="s">
        <v>548</v>
      </c>
      <c r="B752" s="644" t="s">
        <v>494</v>
      </c>
      <c r="C752" s="631"/>
      <c r="D752" s="631"/>
      <c r="E752" s="136"/>
      <c r="F752" s="920"/>
      <c r="G752" s="128"/>
    </row>
    <row r="753" spans="1:7" s="127" customFormat="1" ht="19.5" customHeight="1">
      <c r="A753" s="369"/>
      <c r="B753" s="343" t="s">
        <v>531</v>
      </c>
      <c r="C753" s="594" t="s">
        <v>349</v>
      </c>
      <c r="D753" s="643">
        <v>1</v>
      </c>
      <c r="E753" s="135"/>
      <c r="F753" s="643">
        <f t="shared" ref="F753" si="46">+E753*D753</f>
        <v>0</v>
      </c>
      <c r="G753" s="128"/>
    </row>
    <row r="754" spans="1:7" s="127" customFormat="1" ht="13.8">
      <c r="A754" s="664"/>
      <c r="B754" s="644"/>
      <c r="C754" s="628"/>
      <c r="D754" s="632"/>
      <c r="E754" s="142"/>
      <c r="F754" s="922"/>
      <c r="G754" s="128"/>
    </row>
    <row r="755" spans="1:7" s="127" customFormat="1" ht="25.5" customHeight="1">
      <c r="A755" s="552"/>
      <c r="B755" s="973" t="s">
        <v>495</v>
      </c>
      <c r="C755" s="1017"/>
      <c r="D755" s="1017"/>
      <c r="E755" s="148"/>
      <c r="F755" s="924">
        <f>SUM(F742:F754)</f>
        <v>0</v>
      </c>
      <c r="G755" s="128"/>
    </row>
    <row r="756" spans="1:7" s="127" customFormat="1" ht="13.8">
      <c r="A756" s="648"/>
      <c r="B756" s="668"/>
      <c r="C756" s="628"/>
      <c r="D756" s="628"/>
      <c r="E756" s="165"/>
      <c r="F756" s="922"/>
      <c r="G756" s="128"/>
    </row>
    <row r="757" spans="1:7" s="127" customFormat="1" ht="32.4" customHeight="1">
      <c r="A757" s="690" t="s">
        <v>526</v>
      </c>
      <c r="B757" s="625" t="s">
        <v>496</v>
      </c>
      <c r="C757" s="625"/>
      <c r="D757" s="625"/>
      <c r="E757" s="625"/>
      <c r="F757" s="914"/>
      <c r="G757" s="128"/>
    </row>
    <row r="758" spans="1:7" s="127" customFormat="1" ht="18" customHeight="1">
      <c r="A758" s="692"/>
      <c r="B758" s="693"/>
      <c r="C758" s="694"/>
      <c r="D758" s="694"/>
      <c r="E758" s="163"/>
      <c r="F758" s="934"/>
      <c r="G758" s="128"/>
    </row>
    <row r="759" spans="1:7" s="127" customFormat="1" ht="208.5" customHeight="1">
      <c r="A759" s="1068" t="s">
        <v>66</v>
      </c>
      <c r="B759" s="650" t="s">
        <v>497</v>
      </c>
      <c r="C759" s="632"/>
      <c r="D759" s="632"/>
      <c r="E759" s="130"/>
      <c r="F759" s="923"/>
      <c r="G759" s="128"/>
    </row>
    <row r="760" spans="1:7" s="127" customFormat="1" ht="60" customHeight="1">
      <c r="A760" s="1069"/>
      <c r="B760" s="695" t="s">
        <v>498</v>
      </c>
      <c r="C760" s="628"/>
      <c r="D760" s="646"/>
      <c r="E760" s="141"/>
      <c r="F760" s="916"/>
      <c r="G760" s="128"/>
    </row>
    <row r="761" spans="1:7" s="127" customFormat="1" ht="132">
      <c r="A761" s="633" t="s">
        <v>533</v>
      </c>
      <c r="B761" s="667" t="s">
        <v>499</v>
      </c>
      <c r="C761" s="632"/>
      <c r="D761" s="628"/>
      <c r="E761" s="136"/>
      <c r="F761" s="922"/>
      <c r="G761" s="164"/>
    </row>
    <row r="762" spans="1:7" s="127" customFormat="1" ht="19.5" customHeight="1">
      <c r="A762" s="369"/>
      <c r="B762" s="343" t="s">
        <v>531</v>
      </c>
      <c r="C762" s="594" t="s">
        <v>349</v>
      </c>
      <c r="D762" s="643">
        <v>1</v>
      </c>
      <c r="E762" s="135"/>
      <c r="F762" s="643">
        <f t="shared" ref="F762" si="47">+E762*D762</f>
        <v>0</v>
      </c>
      <c r="G762" s="128"/>
    </row>
    <row r="763" spans="1:7" s="127" customFormat="1" ht="104.25" customHeight="1">
      <c r="A763" s="633" t="s">
        <v>538</v>
      </c>
      <c r="B763" s="683" t="s">
        <v>500</v>
      </c>
      <c r="C763" s="632"/>
      <c r="D763" s="632"/>
      <c r="E763" s="142"/>
      <c r="F763" s="922"/>
      <c r="G763" s="128"/>
    </row>
    <row r="764" spans="1:7" s="127" customFormat="1" ht="16.5" customHeight="1">
      <c r="A764" s="369"/>
      <c r="B764" s="343" t="s">
        <v>14</v>
      </c>
      <c r="C764" s="594" t="s">
        <v>58</v>
      </c>
      <c r="D764" s="643">
        <v>21</v>
      </c>
      <c r="E764" s="135"/>
      <c r="F764" s="643">
        <f>D764*E764</f>
        <v>0</v>
      </c>
      <c r="G764" s="128"/>
    </row>
    <row r="765" spans="1:7" s="127" customFormat="1" ht="254.25" customHeight="1">
      <c r="A765" s="1070" t="s">
        <v>545</v>
      </c>
      <c r="B765" s="652" t="s">
        <v>501</v>
      </c>
      <c r="C765" s="1055"/>
      <c r="D765" s="1055"/>
      <c r="E765" s="1062"/>
      <c r="F765" s="1064"/>
      <c r="G765" s="1061"/>
    </row>
    <row r="766" spans="1:7" s="127" customFormat="1" ht="68.25" customHeight="1">
      <c r="A766" s="1071"/>
      <c r="B766" s="668" t="s">
        <v>502</v>
      </c>
      <c r="C766" s="1081"/>
      <c r="D766" s="1056"/>
      <c r="E766" s="1063"/>
      <c r="F766" s="1065"/>
      <c r="G766" s="1061"/>
    </row>
    <row r="767" spans="1:7" s="127" customFormat="1" ht="16.5" customHeight="1">
      <c r="A767" s="369"/>
      <c r="B767" s="343" t="s">
        <v>14</v>
      </c>
      <c r="C767" s="594" t="s">
        <v>58</v>
      </c>
      <c r="D767" s="643">
        <v>200</v>
      </c>
      <c r="E767" s="135"/>
      <c r="F767" s="643">
        <f>D767*E767</f>
        <v>0</v>
      </c>
      <c r="G767" s="128"/>
    </row>
    <row r="768" spans="1:7" s="127" customFormat="1" ht="200.25" customHeight="1">
      <c r="A768" s="633" t="s">
        <v>546</v>
      </c>
      <c r="B768" s="667" t="s">
        <v>503</v>
      </c>
      <c r="C768" s="631"/>
      <c r="D768" s="632"/>
      <c r="E768" s="136"/>
      <c r="F768" s="922"/>
      <c r="G768" s="128"/>
    </row>
    <row r="769" spans="1:7" s="127" customFormat="1" ht="16.5" customHeight="1">
      <c r="A769" s="369"/>
      <c r="B769" s="343" t="s">
        <v>264</v>
      </c>
      <c r="C769" s="594" t="s">
        <v>19</v>
      </c>
      <c r="D769" s="643">
        <v>14</v>
      </c>
      <c r="E769" s="135"/>
      <c r="F769" s="643">
        <f>D769*E769</f>
        <v>0</v>
      </c>
      <c r="G769" s="128"/>
    </row>
    <row r="770" spans="1:7" s="127" customFormat="1" ht="24" customHeight="1">
      <c r="A770" s="664" t="s">
        <v>547</v>
      </c>
      <c r="B770" s="642" t="s">
        <v>504</v>
      </c>
      <c r="C770" s="628"/>
      <c r="D770" s="631"/>
      <c r="E770" s="142"/>
      <c r="F770" s="922"/>
      <c r="G770" s="128"/>
    </row>
    <row r="771" spans="1:7" s="127" customFormat="1" ht="16.5" customHeight="1">
      <c r="A771" s="369"/>
      <c r="B771" s="343" t="s">
        <v>264</v>
      </c>
      <c r="C771" s="594" t="s">
        <v>19</v>
      </c>
      <c r="D771" s="643">
        <v>14</v>
      </c>
      <c r="E771" s="135"/>
      <c r="F771" s="643">
        <f>D771*E771</f>
        <v>0</v>
      </c>
      <c r="G771" s="128"/>
    </row>
    <row r="772" spans="1:7" s="127" customFormat="1" ht="26.25" customHeight="1">
      <c r="A772" s="664" t="s">
        <v>548</v>
      </c>
      <c r="B772" s="642" t="s">
        <v>505</v>
      </c>
      <c r="C772" s="631"/>
      <c r="D772" s="631"/>
      <c r="E772" s="136"/>
      <c r="F772" s="922"/>
      <c r="G772" s="128"/>
    </row>
    <row r="773" spans="1:7" s="127" customFormat="1" ht="16.5" customHeight="1">
      <c r="A773" s="369"/>
      <c r="B773" s="343" t="s">
        <v>264</v>
      </c>
      <c r="C773" s="594" t="s">
        <v>19</v>
      </c>
      <c r="D773" s="643">
        <v>14</v>
      </c>
      <c r="E773" s="135"/>
      <c r="F773" s="643">
        <f>D773*E773</f>
        <v>0</v>
      </c>
      <c r="G773" s="128"/>
    </row>
    <row r="774" spans="1:7" s="127" customFormat="1" ht="29.25" customHeight="1">
      <c r="A774" s="686" t="s">
        <v>549</v>
      </c>
      <c r="B774" s="668" t="s">
        <v>506</v>
      </c>
      <c r="C774" s="628"/>
      <c r="D774" s="631"/>
      <c r="E774" s="136"/>
      <c r="F774" s="919"/>
      <c r="G774" s="128"/>
    </row>
    <row r="775" spans="1:7" s="127" customFormat="1" ht="16.5" customHeight="1">
      <c r="A775" s="369"/>
      <c r="B775" s="343" t="s">
        <v>264</v>
      </c>
      <c r="C775" s="594" t="s">
        <v>19</v>
      </c>
      <c r="D775" s="643">
        <v>14</v>
      </c>
      <c r="E775" s="135"/>
      <c r="F775" s="643">
        <f>D775*E775</f>
        <v>0</v>
      </c>
      <c r="G775" s="128"/>
    </row>
    <row r="776" spans="1:7" s="127" customFormat="1" ht="153" customHeight="1">
      <c r="A776" s="645" t="s">
        <v>550</v>
      </c>
      <c r="B776" s="667" t="s">
        <v>507</v>
      </c>
      <c r="C776" s="631"/>
      <c r="D776" s="631"/>
      <c r="E776" s="136"/>
      <c r="F776" s="919"/>
      <c r="G776" s="128"/>
    </row>
    <row r="777" spans="1:7" s="127" customFormat="1" ht="16.5" customHeight="1">
      <c r="A777" s="369"/>
      <c r="B777" s="343" t="s">
        <v>264</v>
      </c>
      <c r="C777" s="594" t="s">
        <v>19</v>
      </c>
      <c r="D777" s="643">
        <v>1</v>
      </c>
      <c r="E777" s="135"/>
      <c r="F777" s="643">
        <f>D777*E777</f>
        <v>0</v>
      </c>
      <c r="G777" s="128"/>
    </row>
    <row r="778" spans="1:7" s="127" customFormat="1" ht="13.8">
      <c r="A778" s="664"/>
      <c r="B778" s="644"/>
      <c r="C778" s="628"/>
      <c r="D778" s="628"/>
      <c r="E778" s="142"/>
      <c r="F778" s="919"/>
      <c r="G778" s="128"/>
    </row>
    <row r="779" spans="1:7" s="127" customFormat="1" ht="26.25" customHeight="1">
      <c r="A779" s="552"/>
      <c r="B779" s="1018" t="s">
        <v>508</v>
      </c>
      <c r="C779" s="1019"/>
      <c r="D779" s="1019"/>
      <c r="E779" s="1020"/>
      <c r="F779" s="935">
        <f>SUM(F761:F778)</f>
        <v>0</v>
      </c>
      <c r="G779" s="128"/>
    </row>
    <row r="780" spans="1:7" s="167" customFormat="1" ht="13.2">
      <c r="A780" s="696"/>
      <c r="B780" s="697"/>
      <c r="C780" s="698"/>
      <c r="D780" s="699"/>
      <c r="E780" s="168"/>
      <c r="F780" s="936"/>
      <c r="G780" s="169"/>
    </row>
    <row r="781" spans="1:7" s="127" customFormat="1" ht="32.4" customHeight="1">
      <c r="A781" s="690" t="s">
        <v>527</v>
      </c>
      <c r="B781" s="691" t="s">
        <v>509</v>
      </c>
      <c r="C781" s="691"/>
      <c r="D781" s="691"/>
      <c r="E781" s="691"/>
      <c r="F781" s="933"/>
      <c r="G781" s="128"/>
    </row>
    <row r="782" spans="1:7" s="127" customFormat="1" ht="17.25" customHeight="1">
      <c r="A782" s="700"/>
      <c r="B782" s="701"/>
      <c r="C782" s="702"/>
      <c r="D782" s="628"/>
      <c r="E782" s="129"/>
      <c r="F782" s="937"/>
      <c r="G782" s="128"/>
    </row>
    <row r="783" spans="1:7" s="127" customFormat="1" ht="168.75" customHeight="1">
      <c r="A783" s="1066" t="s">
        <v>66</v>
      </c>
      <c r="B783" s="650" t="s">
        <v>510</v>
      </c>
      <c r="C783" s="632"/>
      <c r="D783" s="632"/>
      <c r="E783" s="130"/>
      <c r="F783" s="923"/>
      <c r="G783" s="128"/>
    </row>
    <row r="784" spans="1:7" s="127" customFormat="1" ht="51.75" customHeight="1">
      <c r="A784" s="1067"/>
      <c r="B784" s="695" t="s">
        <v>498</v>
      </c>
      <c r="C784" s="628"/>
      <c r="D784" s="628"/>
      <c r="E784" s="129"/>
      <c r="F784" s="929"/>
      <c r="G784" s="128"/>
    </row>
    <row r="785" spans="1:7" s="127" customFormat="1" ht="67.5" customHeight="1">
      <c r="A785" s="641" t="s">
        <v>533</v>
      </c>
      <c r="B785" s="644" t="s">
        <v>511</v>
      </c>
      <c r="C785" s="632"/>
      <c r="D785" s="631"/>
      <c r="E785" s="136"/>
      <c r="F785" s="920"/>
      <c r="G785" s="128"/>
    </row>
    <row r="786" spans="1:7" s="127" customFormat="1" ht="16.5" customHeight="1">
      <c r="A786" s="369"/>
      <c r="B786" s="343" t="s">
        <v>14</v>
      </c>
      <c r="C786" s="594" t="s">
        <v>58</v>
      </c>
      <c r="D786" s="643">
        <v>20</v>
      </c>
      <c r="E786" s="135"/>
      <c r="F786" s="643">
        <f>D786*E786</f>
        <v>0</v>
      </c>
      <c r="G786" s="128"/>
    </row>
    <row r="787" spans="1:7" s="127" customFormat="1" ht="50.25" customHeight="1">
      <c r="A787" s="641" t="s">
        <v>538</v>
      </c>
      <c r="B787" s="642" t="s">
        <v>512</v>
      </c>
      <c r="C787" s="631"/>
      <c r="D787" s="631"/>
      <c r="E787" s="142"/>
      <c r="F787" s="922"/>
      <c r="G787" s="128"/>
    </row>
    <row r="788" spans="1:7" s="127" customFormat="1" ht="16.5" customHeight="1">
      <c r="A788" s="369"/>
      <c r="B788" s="343" t="s">
        <v>14</v>
      </c>
      <c r="C788" s="594" t="s">
        <v>58</v>
      </c>
      <c r="D788" s="643">
        <v>100</v>
      </c>
      <c r="E788" s="135"/>
      <c r="F788" s="643">
        <f>D788*E788</f>
        <v>0</v>
      </c>
      <c r="G788" s="128"/>
    </row>
    <row r="789" spans="1:7" s="127" customFormat="1" ht="13.8">
      <c r="A789" s="648"/>
      <c r="B789" s="668"/>
      <c r="C789" s="632"/>
      <c r="D789" s="628"/>
      <c r="E789" s="165"/>
      <c r="F789" s="922"/>
      <c r="G789" s="128"/>
    </row>
    <row r="790" spans="1:7" s="127" customFormat="1" ht="25.5" customHeight="1">
      <c r="A790" s="575"/>
      <c r="B790" s="1046" t="s">
        <v>513</v>
      </c>
      <c r="C790" s="1047"/>
      <c r="D790" s="1047"/>
      <c r="E790" s="109"/>
      <c r="F790" s="938">
        <f>+SUM(F785:F789)</f>
        <v>0</v>
      </c>
      <c r="G790" s="128"/>
    </row>
    <row r="791" spans="1:7" s="127" customFormat="1" ht="22.2" customHeight="1">
      <c r="A791" s="703"/>
      <c r="B791" s="704"/>
      <c r="C791" s="704"/>
      <c r="D791" s="704"/>
      <c r="E791" s="170"/>
      <c r="F791" s="939"/>
      <c r="G791" s="128"/>
    </row>
    <row r="792" spans="1:7" s="127" customFormat="1" ht="32.4" customHeight="1">
      <c r="A792" s="690" t="s">
        <v>581</v>
      </c>
      <c r="B792" s="691" t="s">
        <v>582</v>
      </c>
      <c r="C792" s="691"/>
      <c r="D792" s="691"/>
      <c r="E792" s="691"/>
      <c r="F792" s="933"/>
      <c r="G792" s="128"/>
    </row>
    <row r="793" spans="1:7" s="127" customFormat="1" ht="17.25" customHeight="1">
      <c r="A793" s="700"/>
      <c r="B793" s="701"/>
      <c r="C793" s="702"/>
      <c r="D793" s="628"/>
      <c r="E793" s="129"/>
      <c r="F793" s="937"/>
      <c r="G793" s="128"/>
    </row>
    <row r="794" spans="1:7" s="127" customFormat="1" ht="198.75" customHeight="1">
      <c r="A794" s="672" t="s">
        <v>66</v>
      </c>
      <c r="B794" s="705" t="s">
        <v>583</v>
      </c>
      <c r="C794" s="632"/>
      <c r="D794" s="632"/>
      <c r="E794" s="130"/>
      <c r="F794" s="923"/>
      <c r="G794" s="128"/>
    </row>
    <row r="795" spans="1:7" ht="42.75" customHeight="1">
      <c r="A795" s="1026" t="s">
        <v>533</v>
      </c>
      <c r="B795" s="706" t="s">
        <v>584</v>
      </c>
      <c r="C795" s="1048"/>
      <c r="D795" s="1050"/>
      <c r="E795" s="1052"/>
      <c r="F795" s="1054"/>
    </row>
    <row r="796" spans="1:7" ht="17.25" customHeight="1">
      <c r="A796" s="1026"/>
      <c r="B796" s="706" t="s">
        <v>586</v>
      </c>
      <c r="C796" s="1048"/>
      <c r="D796" s="1050"/>
      <c r="E796" s="1052"/>
      <c r="F796" s="1054"/>
    </row>
    <row r="797" spans="1:7" ht="17.25" customHeight="1">
      <c r="A797" s="1026"/>
      <c r="B797" s="706" t="s">
        <v>738</v>
      </c>
      <c r="C797" s="1048"/>
      <c r="D797" s="1050"/>
      <c r="E797" s="1052"/>
      <c r="F797" s="1054"/>
    </row>
    <row r="798" spans="1:7" ht="17.25" customHeight="1">
      <c r="A798" s="1026"/>
      <c r="B798" s="706" t="s">
        <v>587</v>
      </c>
      <c r="C798" s="1048"/>
      <c r="D798" s="1050"/>
      <c r="E798" s="1052"/>
      <c r="F798" s="1054"/>
    </row>
    <row r="799" spans="1:7" ht="17.25" customHeight="1">
      <c r="A799" s="1027"/>
      <c r="B799" s="706" t="s">
        <v>588</v>
      </c>
      <c r="C799" s="1049"/>
      <c r="D799" s="1051"/>
      <c r="E799" s="1053"/>
      <c r="F799" s="1054"/>
    </row>
    <row r="800" spans="1:7" s="127" customFormat="1" ht="16.5" customHeight="1">
      <c r="A800" s="369"/>
      <c r="B800" s="304" t="s">
        <v>264</v>
      </c>
      <c r="C800" s="594" t="s">
        <v>19</v>
      </c>
      <c r="D800" s="711">
        <v>1</v>
      </c>
      <c r="E800" s="172"/>
      <c r="F800" s="733">
        <f>D800*E800</f>
        <v>0</v>
      </c>
      <c r="G800" s="128"/>
    </row>
    <row r="801" spans="1:7" ht="17.25" customHeight="1">
      <c r="A801" s="1025" t="s">
        <v>538</v>
      </c>
      <c r="B801" s="705" t="s">
        <v>589</v>
      </c>
      <c r="C801" s="1048"/>
      <c r="D801" s="1085"/>
      <c r="E801" s="1086"/>
      <c r="F801" s="1087"/>
    </row>
    <row r="802" spans="1:7" ht="17.25" customHeight="1">
      <c r="A802" s="1026"/>
      <c r="B802" s="713" t="s">
        <v>590</v>
      </c>
      <c r="C802" s="1048"/>
      <c r="D802" s="1048"/>
      <c r="E802" s="1052"/>
      <c r="F802" s="1088"/>
    </row>
    <row r="803" spans="1:7" ht="17.25" customHeight="1">
      <c r="A803" s="1027"/>
      <c r="B803" s="714" t="s">
        <v>591</v>
      </c>
      <c r="C803" s="1048"/>
      <c r="D803" s="1048"/>
      <c r="E803" s="1052"/>
      <c r="F803" s="1089"/>
    </row>
    <row r="804" spans="1:7" s="127" customFormat="1" ht="17.25" customHeight="1">
      <c r="A804" s="304"/>
      <c r="B804" s="304" t="s">
        <v>264</v>
      </c>
      <c r="C804" s="594" t="s">
        <v>19</v>
      </c>
      <c r="D804" s="643">
        <v>1</v>
      </c>
      <c r="E804" s="135"/>
      <c r="F804" s="942">
        <f>D804*E804</f>
        <v>0</v>
      </c>
      <c r="G804" s="128"/>
    </row>
    <row r="805" spans="1:7" ht="17.25" customHeight="1">
      <c r="A805" s="1025" t="s">
        <v>545</v>
      </c>
      <c r="B805" s="713" t="s">
        <v>592</v>
      </c>
      <c r="C805" s="1048"/>
      <c r="D805" s="1048"/>
      <c r="E805" s="1052"/>
      <c r="F805" s="1054"/>
    </row>
    <row r="806" spans="1:7" ht="17.25" customHeight="1">
      <c r="A806" s="1027"/>
      <c r="B806" s="714" t="s">
        <v>593</v>
      </c>
      <c r="C806" s="1049"/>
      <c r="D806" s="1049"/>
      <c r="E806" s="1053"/>
      <c r="F806" s="1093"/>
    </row>
    <row r="807" spans="1:7" s="127" customFormat="1" ht="16.5" customHeight="1">
      <c r="A807" s="304"/>
      <c r="B807" s="304" t="s">
        <v>264</v>
      </c>
      <c r="C807" s="594" t="s">
        <v>19</v>
      </c>
      <c r="D807" s="643">
        <v>1</v>
      </c>
      <c r="E807" s="135"/>
      <c r="F807" s="942">
        <f>D807*E807</f>
        <v>0</v>
      </c>
      <c r="G807" s="128"/>
    </row>
    <row r="808" spans="1:7" s="173" customFormat="1" ht="59.25" customHeight="1">
      <c r="A808" s="715" t="s">
        <v>546</v>
      </c>
      <c r="B808" s="716" t="s">
        <v>594</v>
      </c>
      <c r="C808" s="717"/>
      <c r="D808" s="717"/>
      <c r="E808" s="192"/>
      <c r="F808" s="944"/>
    </row>
    <row r="809" spans="1:7" s="127" customFormat="1" ht="19.5" customHeight="1">
      <c r="A809" s="718"/>
      <c r="B809" s="304" t="s">
        <v>531</v>
      </c>
      <c r="C809" s="594" t="s">
        <v>349</v>
      </c>
      <c r="D809" s="643">
        <v>1</v>
      </c>
      <c r="E809" s="135"/>
      <c r="F809" s="643">
        <f t="shared" ref="F809" si="48">+E809*D809</f>
        <v>0</v>
      </c>
      <c r="G809" s="128"/>
    </row>
    <row r="810" spans="1:7" s="175" customFormat="1" ht="42.75" customHeight="1">
      <c r="A810" s="719" t="s">
        <v>547</v>
      </c>
      <c r="B810" s="720" t="s">
        <v>595</v>
      </c>
      <c r="C810" s="721"/>
      <c r="D810" s="722"/>
      <c r="E810" s="176"/>
      <c r="F810" s="945"/>
    </row>
    <row r="811" spans="1:7" s="127" customFormat="1" ht="19.5" customHeight="1">
      <c r="A811" s="680"/>
      <c r="B811" s="304" t="s">
        <v>531</v>
      </c>
      <c r="C811" s="594" t="s">
        <v>349</v>
      </c>
      <c r="D811" s="643">
        <v>1</v>
      </c>
      <c r="E811" s="135"/>
      <c r="F811" s="643">
        <f t="shared" ref="F811" si="49">+E811*D811</f>
        <v>0</v>
      </c>
      <c r="G811" s="128"/>
    </row>
    <row r="812" spans="1:7" s="175" customFormat="1" ht="45.75" customHeight="1">
      <c r="A812" s="682" t="s">
        <v>548</v>
      </c>
      <c r="B812" s="723" t="s">
        <v>596</v>
      </c>
      <c r="C812" s="707"/>
      <c r="D812" s="707"/>
      <c r="E812" s="178"/>
      <c r="F812" s="946"/>
    </row>
    <row r="813" spans="1:7" s="127" customFormat="1" ht="16.5" customHeight="1">
      <c r="A813" s="680"/>
      <c r="B813" s="304" t="s">
        <v>264</v>
      </c>
      <c r="C813" s="724" t="s">
        <v>19</v>
      </c>
      <c r="D813" s="643">
        <v>1</v>
      </c>
      <c r="E813" s="135"/>
      <c r="F813" s="947">
        <f>D813*E813</f>
        <v>0</v>
      </c>
      <c r="G813" s="128"/>
    </row>
    <row r="814" spans="1:7" s="173" customFormat="1" ht="23.25" customHeight="1">
      <c r="A814" s="682" t="s">
        <v>549</v>
      </c>
      <c r="B814" s="713" t="s">
        <v>597</v>
      </c>
      <c r="C814" s="725"/>
      <c r="D814" s="726"/>
      <c r="E814" s="179"/>
      <c r="F814" s="941"/>
    </row>
    <row r="815" spans="1:7" s="127" customFormat="1" ht="16.5" customHeight="1">
      <c r="A815" s="680"/>
      <c r="B815" s="727" t="s">
        <v>264</v>
      </c>
      <c r="C815" s="594" t="s">
        <v>19</v>
      </c>
      <c r="D815" s="643">
        <v>1</v>
      </c>
      <c r="E815" s="172"/>
      <c r="F815" s="643">
        <f>D815*E815</f>
        <v>0</v>
      </c>
      <c r="G815" s="128"/>
    </row>
    <row r="816" spans="1:7" s="173" customFormat="1" ht="44.25" customHeight="1">
      <c r="A816" s="672" t="s">
        <v>550</v>
      </c>
      <c r="B816" s="728" t="s">
        <v>598</v>
      </c>
      <c r="C816" s="717"/>
      <c r="D816" s="717"/>
      <c r="E816" s="192"/>
      <c r="F816" s="940"/>
    </row>
    <row r="817" spans="1:7" s="127" customFormat="1" ht="16.5" customHeight="1">
      <c r="A817" s="680"/>
      <c r="B817" s="729" t="s">
        <v>264</v>
      </c>
      <c r="C817" s="594" t="s">
        <v>19</v>
      </c>
      <c r="D817" s="643">
        <v>1</v>
      </c>
      <c r="E817" s="135"/>
      <c r="F817" s="643">
        <f>D817*E817</f>
        <v>0</v>
      </c>
      <c r="G817" s="128"/>
    </row>
    <row r="818" spans="1:7" s="173" customFormat="1" ht="42" customHeight="1">
      <c r="A818" s="682" t="s">
        <v>551</v>
      </c>
      <c r="B818" s="705" t="s">
        <v>599</v>
      </c>
      <c r="C818" s="712"/>
      <c r="D818" s="730"/>
      <c r="E818" s="180"/>
      <c r="F818" s="940"/>
    </row>
    <row r="819" spans="1:7" s="127" customFormat="1" ht="17.25" customHeight="1">
      <c r="A819" s="680"/>
      <c r="B819" s="304" t="s">
        <v>264</v>
      </c>
      <c r="C819" s="594" t="s">
        <v>19</v>
      </c>
      <c r="D819" s="643"/>
      <c r="E819" s="135"/>
      <c r="F819" s="643"/>
      <c r="G819" s="128"/>
    </row>
    <row r="820" spans="1:7" ht="17.25" customHeight="1">
      <c r="A820" s="680"/>
      <c r="B820" s="731" t="s">
        <v>600</v>
      </c>
      <c r="C820" s="594" t="s">
        <v>585</v>
      </c>
      <c r="D820" s="643">
        <v>10</v>
      </c>
      <c r="E820" s="135"/>
      <c r="F820" s="643">
        <f t="shared" ref="F820:F821" si="50">D820*E820</f>
        <v>0</v>
      </c>
    </row>
    <row r="821" spans="1:7" ht="17.25" customHeight="1">
      <c r="A821" s="369"/>
      <c r="B821" s="731" t="s">
        <v>601</v>
      </c>
      <c r="C821" s="594" t="s">
        <v>585</v>
      </c>
      <c r="D821" s="643">
        <v>2</v>
      </c>
      <c r="E821" s="135"/>
      <c r="F821" s="643">
        <f t="shared" si="50"/>
        <v>0</v>
      </c>
    </row>
    <row r="822" spans="1:7" s="173" customFormat="1" ht="41.25" customHeight="1">
      <c r="A822" s="682" t="s">
        <v>552</v>
      </c>
      <c r="B822" s="706" t="s">
        <v>602</v>
      </c>
      <c r="C822" s="707"/>
      <c r="D822" s="708"/>
      <c r="E822" s="179"/>
      <c r="F822" s="940"/>
    </row>
    <row r="823" spans="1:7" s="127" customFormat="1" ht="16.5" customHeight="1">
      <c r="A823" s="732"/>
      <c r="B823" s="727" t="s">
        <v>264</v>
      </c>
      <c r="C823" s="594" t="s">
        <v>19</v>
      </c>
      <c r="D823" s="733">
        <v>1</v>
      </c>
      <c r="E823" s="172"/>
      <c r="F823" s="643">
        <f>D823*E823</f>
        <v>0</v>
      </c>
      <c r="G823" s="128"/>
    </row>
    <row r="824" spans="1:7" s="173" customFormat="1" ht="25.5" customHeight="1">
      <c r="A824" s="682" t="s">
        <v>553</v>
      </c>
      <c r="B824" s="705" t="s">
        <v>603</v>
      </c>
      <c r="C824" s="707"/>
      <c r="D824" s="725"/>
      <c r="E824" s="180"/>
      <c r="F824" s="948"/>
    </row>
    <row r="825" spans="1:7" s="127" customFormat="1" ht="16.5" customHeight="1">
      <c r="A825" s="732"/>
      <c r="B825" s="304" t="s">
        <v>264</v>
      </c>
      <c r="C825" s="594" t="s">
        <v>19</v>
      </c>
      <c r="D825" s="643">
        <v>2</v>
      </c>
      <c r="E825" s="135"/>
      <c r="F825" s="643">
        <f>D825*E825</f>
        <v>0</v>
      </c>
      <c r="G825" s="128"/>
    </row>
    <row r="826" spans="1:7" s="173" customFormat="1" ht="21" customHeight="1">
      <c r="A826" s="682" t="s">
        <v>558</v>
      </c>
      <c r="B826" s="705" t="s">
        <v>604</v>
      </c>
      <c r="C826" s="707"/>
      <c r="D826" s="734"/>
      <c r="E826" s="179"/>
      <c r="F826" s="948"/>
    </row>
    <row r="827" spans="1:7" s="127" customFormat="1" ht="16.5" customHeight="1">
      <c r="A827" s="732"/>
      <c r="B827" s="304" t="s">
        <v>264</v>
      </c>
      <c r="C827" s="594" t="s">
        <v>19</v>
      </c>
      <c r="D827" s="643">
        <v>2</v>
      </c>
      <c r="E827" s="172"/>
      <c r="F827" s="733">
        <f>D827*E827</f>
        <v>0</v>
      </c>
      <c r="G827" s="128"/>
    </row>
    <row r="828" spans="1:7" s="173" customFormat="1" ht="21" customHeight="1">
      <c r="A828" s="682" t="s">
        <v>629</v>
      </c>
      <c r="B828" s="735" t="s">
        <v>605</v>
      </c>
      <c r="C828" s="707"/>
      <c r="D828" s="736"/>
      <c r="E828" s="192"/>
      <c r="F828" s="949"/>
    </row>
    <row r="829" spans="1:7" s="127" customFormat="1" ht="17.25" customHeight="1">
      <c r="A829" s="732"/>
      <c r="B829" s="737" t="s">
        <v>264</v>
      </c>
      <c r="C829" s="594" t="s">
        <v>19</v>
      </c>
      <c r="D829" s="643">
        <v>1</v>
      </c>
      <c r="E829" s="135"/>
      <c r="F829" s="643">
        <f>D829*E829</f>
        <v>0</v>
      </c>
      <c r="G829" s="128"/>
    </row>
    <row r="830" spans="1:7" s="173" customFormat="1" ht="27.75" customHeight="1">
      <c r="A830" s="682" t="s">
        <v>630</v>
      </c>
      <c r="B830" s="705" t="s">
        <v>606</v>
      </c>
      <c r="C830" s="712"/>
      <c r="D830" s="708"/>
      <c r="E830" s="192"/>
      <c r="F830" s="950"/>
    </row>
    <row r="831" spans="1:7" s="127" customFormat="1" ht="16.5" customHeight="1">
      <c r="A831" s="732"/>
      <c r="B831" s="727" t="s">
        <v>264</v>
      </c>
      <c r="C831" s="594" t="s">
        <v>19</v>
      </c>
      <c r="D831" s="643">
        <v>1</v>
      </c>
      <c r="E831" s="181"/>
      <c r="F831" s="951">
        <f>D831*E831</f>
        <v>0</v>
      </c>
      <c r="G831" s="128"/>
    </row>
    <row r="832" spans="1:7" s="173" customFormat="1" ht="30" customHeight="1">
      <c r="A832" s="672" t="s">
        <v>631</v>
      </c>
      <c r="B832" s="728" t="s">
        <v>607</v>
      </c>
      <c r="C832" s="738"/>
      <c r="D832" s="738"/>
      <c r="E832" s="182"/>
      <c r="F832" s="952"/>
    </row>
    <row r="833" spans="1:7" s="127" customFormat="1" ht="17.25" customHeight="1">
      <c r="A833" s="732"/>
      <c r="B833" s="727" t="s">
        <v>264</v>
      </c>
      <c r="C833" s="594" t="s">
        <v>19</v>
      </c>
      <c r="D833" s="643"/>
      <c r="E833" s="181"/>
      <c r="F833" s="951"/>
      <c r="G833" s="128"/>
    </row>
    <row r="834" spans="1:7" s="173" customFormat="1" ht="17.25" customHeight="1">
      <c r="A834" s="732"/>
      <c r="B834" s="727" t="s">
        <v>608</v>
      </c>
      <c r="C834" s="594" t="s">
        <v>19</v>
      </c>
      <c r="D834" s="643">
        <v>1</v>
      </c>
      <c r="E834" s="181"/>
      <c r="F834" s="951">
        <f t="shared" ref="F834" si="51">D834*E834</f>
        <v>0</v>
      </c>
    </row>
    <row r="835" spans="1:7" s="173" customFormat="1" ht="17.25" customHeight="1">
      <c r="A835" s="369"/>
      <c r="B835" s="727" t="s">
        <v>609</v>
      </c>
      <c r="C835" s="594" t="s">
        <v>19</v>
      </c>
      <c r="D835" s="643">
        <v>1</v>
      </c>
      <c r="E835" s="181"/>
      <c r="F835" s="951">
        <f>D835*E835</f>
        <v>0</v>
      </c>
    </row>
    <row r="836" spans="1:7" s="173" customFormat="1" ht="17.25" customHeight="1">
      <c r="A836" s="682" t="s">
        <v>632</v>
      </c>
      <c r="B836" s="735" t="s">
        <v>610</v>
      </c>
      <c r="C836" s="739"/>
      <c r="D836" s="740"/>
      <c r="E836" s="183"/>
      <c r="F836" s="740"/>
    </row>
    <row r="837" spans="1:7" s="127" customFormat="1" ht="17.25" customHeight="1">
      <c r="A837" s="732"/>
      <c r="B837" s="727" t="s">
        <v>264</v>
      </c>
      <c r="C837" s="594" t="s">
        <v>19</v>
      </c>
      <c r="D837" s="643"/>
      <c r="E837" s="181"/>
      <c r="F837" s="951"/>
      <c r="G837" s="128"/>
    </row>
    <row r="838" spans="1:7" s="173" customFormat="1" ht="17.25" customHeight="1">
      <c r="A838" s="732"/>
      <c r="B838" s="727" t="s">
        <v>611</v>
      </c>
      <c r="C838" s="594" t="s">
        <v>19</v>
      </c>
      <c r="D838" s="643">
        <v>6</v>
      </c>
      <c r="E838" s="181"/>
      <c r="F838" s="951">
        <f>D838*E838</f>
        <v>0</v>
      </c>
    </row>
    <row r="839" spans="1:7" s="173" customFormat="1" ht="17.25" customHeight="1">
      <c r="A839" s="732"/>
      <c r="B839" s="727" t="s">
        <v>612</v>
      </c>
      <c r="C839" s="594" t="s">
        <v>19</v>
      </c>
      <c r="D839" s="643">
        <v>2</v>
      </c>
      <c r="E839" s="181"/>
      <c r="F839" s="951">
        <f>D839*E839</f>
        <v>0</v>
      </c>
    </row>
    <row r="840" spans="1:7" s="173" customFormat="1" ht="33" customHeight="1">
      <c r="A840" s="682" t="s">
        <v>633</v>
      </c>
      <c r="B840" s="713" t="s">
        <v>613</v>
      </c>
      <c r="C840" s="741"/>
      <c r="D840" s="742"/>
      <c r="E840" s="184"/>
      <c r="F840" s="953"/>
    </row>
    <row r="841" spans="1:7" s="127" customFormat="1" ht="16.5" customHeight="1">
      <c r="A841" s="732"/>
      <c r="B841" s="727" t="s">
        <v>264</v>
      </c>
      <c r="C841" s="743" t="s">
        <v>19</v>
      </c>
      <c r="D841" s="733">
        <v>9</v>
      </c>
      <c r="E841" s="171"/>
      <c r="F841" s="711">
        <f>D841*E841</f>
        <v>0</v>
      </c>
      <c r="G841" s="128"/>
    </row>
    <row r="842" spans="1:7" s="173" customFormat="1" ht="113.25" customHeight="1">
      <c r="A842" s="744" t="s">
        <v>634</v>
      </c>
      <c r="B842" s="735" t="s">
        <v>614</v>
      </c>
      <c r="C842" s="741"/>
      <c r="D842" s="741"/>
      <c r="E842" s="184"/>
      <c r="F842" s="953"/>
    </row>
    <row r="843" spans="1:7" s="127" customFormat="1" ht="19.5" customHeight="1">
      <c r="A843" s="732"/>
      <c r="B843" s="304" t="s">
        <v>531</v>
      </c>
      <c r="C843" s="594" t="s">
        <v>349</v>
      </c>
      <c r="D843" s="643">
        <v>8</v>
      </c>
      <c r="E843" s="135"/>
      <c r="F843" s="643">
        <f t="shared" ref="F843" si="52">+E843*D843</f>
        <v>0</v>
      </c>
      <c r="G843" s="128"/>
    </row>
    <row r="844" spans="1:7" s="173" customFormat="1" ht="69" customHeight="1">
      <c r="A844" s="682" t="s">
        <v>635</v>
      </c>
      <c r="B844" s="713" t="s">
        <v>615</v>
      </c>
      <c r="C844" s="745"/>
      <c r="D844" s="745"/>
      <c r="E844" s="185"/>
      <c r="F844" s="954"/>
    </row>
    <row r="845" spans="1:7" s="127" customFormat="1" ht="16.5" customHeight="1">
      <c r="A845" s="369"/>
      <c r="B845" s="727" t="s">
        <v>264</v>
      </c>
      <c r="C845" s="743" t="s">
        <v>19</v>
      </c>
      <c r="D845" s="733">
        <v>1</v>
      </c>
      <c r="E845" s="171"/>
      <c r="F845" s="711">
        <f>D845*E845</f>
        <v>0</v>
      </c>
      <c r="G845" s="128"/>
    </row>
    <row r="846" spans="1:7" s="173" customFormat="1" ht="48.75" customHeight="1">
      <c r="A846" s="715" t="s">
        <v>636</v>
      </c>
      <c r="B846" s="716" t="s">
        <v>616</v>
      </c>
      <c r="C846" s="739"/>
      <c r="D846" s="740"/>
      <c r="E846" s="183"/>
      <c r="F846" s="740"/>
    </row>
    <row r="847" spans="1:7" s="173" customFormat="1" ht="17.25" customHeight="1">
      <c r="A847" s="746"/>
      <c r="B847" s="428" t="s">
        <v>617</v>
      </c>
      <c r="C847" s="747" t="s">
        <v>58</v>
      </c>
      <c r="D847" s="748">
        <v>108</v>
      </c>
      <c r="E847" s="186"/>
      <c r="F847" s="748"/>
    </row>
    <row r="848" spans="1:7" s="173" customFormat="1" ht="17.25" customHeight="1">
      <c r="A848" s="746"/>
      <c r="B848" s="428" t="s">
        <v>618</v>
      </c>
      <c r="C848" s="747" t="s">
        <v>58</v>
      </c>
      <c r="D848" s="748">
        <v>18</v>
      </c>
      <c r="E848" s="186"/>
      <c r="F848" s="748"/>
    </row>
    <row r="849" spans="1:8" s="173" customFormat="1" ht="17.25" customHeight="1">
      <c r="A849" s="746"/>
      <c r="B849" s="428" t="s">
        <v>619</v>
      </c>
      <c r="C849" s="747" t="s">
        <v>58</v>
      </c>
      <c r="D849" s="748">
        <v>12</v>
      </c>
      <c r="E849" s="186"/>
      <c r="F849" s="748"/>
    </row>
    <row r="850" spans="1:8" s="173" customFormat="1" ht="17.25" customHeight="1">
      <c r="A850" s="746"/>
      <c r="B850" s="428" t="s">
        <v>620</v>
      </c>
      <c r="C850" s="747" t="s">
        <v>58</v>
      </c>
      <c r="D850" s="748">
        <v>126</v>
      </c>
      <c r="E850" s="186"/>
      <c r="F850" s="748"/>
    </row>
    <row r="851" spans="1:8" s="173" customFormat="1" ht="43.5" customHeight="1">
      <c r="A851" s="682"/>
      <c r="B851" s="713" t="s">
        <v>621</v>
      </c>
      <c r="C851" s="749"/>
      <c r="D851" s="750"/>
      <c r="E851" s="187"/>
      <c r="F851" s="955"/>
    </row>
    <row r="852" spans="1:8" s="173" customFormat="1" ht="17.25" customHeight="1">
      <c r="A852" s="746"/>
      <c r="B852" s="428" t="s">
        <v>617</v>
      </c>
      <c r="C852" s="751" t="s">
        <v>58</v>
      </c>
      <c r="D852" s="748">
        <v>108</v>
      </c>
      <c r="E852" s="188"/>
      <c r="F852" s="956"/>
    </row>
    <row r="853" spans="1:8" s="173" customFormat="1" ht="17.25" customHeight="1">
      <c r="A853" s="746"/>
      <c r="B853" s="428" t="s">
        <v>618</v>
      </c>
      <c r="C853" s="747" t="s">
        <v>58</v>
      </c>
      <c r="D853" s="748">
        <v>18</v>
      </c>
      <c r="E853" s="186"/>
      <c r="F853" s="748"/>
    </row>
    <row r="854" spans="1:8" s="173" customFormat="1" ht="17.25" customHeight="1">
      <c r="A854" s="746"/>
      <c r="B854" s="428" t="s">
        <v>619</v>
      </c>
      <c r="C854" s="747" t="s">
        <v>58</v>
      </c>
      <c r="D854" s="748">
        <v>12</v>
      </c>
      <c r="E854" s="186"/>
      <c r="F854" s="748"/>
    </row>
    <row r="855" spans="1:8" s="173" customFormat="1" ht="17.25" customHeight="1">
      <c r="A855" s="746"/>
      <c r="B855" s="428" t="s">
        <v>620</v>
      </c>
      <c r="C855" s="747" t="s">
        <v>58</v>
      </c>
      <c r="D855" s="748">
        <v>126</v>
      </c>
      <c r="E855" s="186"/>
      <c r="F855" s="748"/>
    </row>
    <row r="856" spans="1:8" s="173" customFormat="1" ht="86.25" customHeight="1">
      <c r="A856" s="709"/>
      <c r="B856" s="752" t="s">
        <v>622</v>
      </c>
      <c r="C856" s="710" t="s">
        <v>623</v>
      </c>
      <c r="D856" s="748">
        <v>27</v>
      </c>
      <c r="E856" s="177"/>
      <c r="F856" s="943"/>
    </row>
    <row r="857" spans="1:8" s="127" customFormat="1" ht="19.5" customHeight="1">
      <c r="A857" s="732"/>
      <c r="B857" s="304" t="s">
        <v>531</v>
      </c>
      <c r="C857" s="594" t="s">
        <v>349</v>
      </c>
      <c r="D857" s="643">
        <v>1</v>
      </c>
      <c r="E857" s="135"/>
      <c r="F857" s="643">
        <f>D857*E857</f>
        <v>0</v>
      </c>
      <c r="G857" s="128"/>
    </row>
    <row r="858" spans="1:8" s="173" customFormat="1" ht="58.5" customHeight="1">
      <c r="A858" s="682" t="s">
        <v>637</v>
      </c>
      <c r="B858" s="713" t="s">
        <v>624</v>
      </c>
      <c r="C858" s="708"/>
      <c r="D858" s="717"/>
      <c r="E858" s="192"/>
      <c r="F858" s="940"/>
    </row>
    <row r="859" spans="1:8" s="173" customFormat="1" ht="16.5" customHeight="1">
      <c r="A859" s="753"/>
      <c r="B859" s="754" t="s">
        <v>625</v>
      </c>
      <c r="C859" s="741" t="s">
        <v>387</v>
      </c>
      <c r="D859" s="748">
        <v>35</v>
      </c>
      <c r="E859" s="189"/>
      <c r="F859" s="953"/>
    </row>
    <row r="860" spans="1:8" s="173" customFormat="1" ht="16.5" customHeight="1">
      <c r="A860" s="755"/>
      <c r="B860" s="754" t="s">
        <v>626</v>
      </c>
      <c r="C860" s="741" t="s">
        <v>387</v>
      </c>
      <c r="D860" s="748">
        <v>3</v>
      </c>
      <c r="E860" s="184"/>
      <c r="F860" s="957"/>
    </row>
    <row r="861" spans="1:8" s="127" customFormat="1" ht="19.5" customHeight="1">
      <c r="A861" s="379"/>
      <c r="B861" s="727" t="s">
        <v>531</v>
      </c>
      <c r="C861" s="724" t="s">
        <v>349</v>
      </c>
      <c r="D861" s="733">
        <v>1</v>
      </c>
      <c r="E861" s="172"/>
      <c r="F861" s="958">
        <f>D861*E861</f>
        <v>0</v>
      </c>
      <c r="G861" s="128"/>
    </row>
    <row r="862" spans="1:8" s="173" customFormat="1" ht="35.25" customHeight="1">
      <c r="A862" s="715" t="s">
        <v>638</v>
      </c>
      <c r="B862" s="756" t="s">
        <v>627</v>
      </c>
      <c r="C862" s="757"/>
      <c r="D862" s="736"/>
      <c r="E862" s="174"/>
      <c r="F862" s="944"/>
    </row>
    <row r="863" spans="1:8" s="2" customFormat="1" ht="14.25" customHeight="1">
      <c r="A863" s="758"/>
      <c r="B863" s="759" t="s">
        <v>262</v>
      </c>
      <c r="C863" s="620" t="s">
        <v>222</v>
      </c>
      <c r="D863" s="244">
        <v>1</v>
      </c>
      <c r="E863" s="125"/>
      <c r="F863" s="912">
        <f>D863*E863</f>
        <v>0</v>
      </c>
      <c r="G863" s="32"/>
      <c r="H863" s="17"/>
    </row>
    <row r="864" spans="1:8" s="173" customFormat="1" ht="22.5" customHeight="1">
      <c r="A864" s="744" t="s">
        <v>639</v>
      </c>
      <c r="B864" s="716" t="s">
        <v>628</v>
      </c>
      <c r="C864" s="757"/>
      <c r="D864" s="736"/>
      <c r="E864" s="174"/>
      <c r="F864" s="959"/>
    </row>
    <row r="865" spans="1:8" s="2" customFormat="1">
      <c r="A865" s="618"/>
      <c r="B865" s="759" t="s">
        <v>262</v>
      </c>
      <c r="C865" s="620" t="s">
        <v>222</v>
      </c>
      <c r="D865" s="244">
        <v>1</v>
      </c>
      <c r="E865" s="125"/>
      <c r="F865" s="912">
        <f>D865*E865</f>
        <v>0</v>
      </c>
      <c r="G865" s="32"/>
      <c r="H865" s="17"/>
    </row>
    <row r="866" spans="1:8" s="127" customFormat="1" ht="13.8">
      <c r="A866" s="648"/>
      <c r="B866" s="668"/>
      <c r="C866" s="632"/>
      <c r="D866" s="628"/>
      <c r="E866" s="165"/>
      <c r="F866" s="922"/>
      <c r="G866" s="128"/>
    </row>
    <row r="867" spans="1:8" s="127" customFormat="1" ht="25.5" customHeight="1">
      <c r="A867" s="575"/>
      <c r="B867" s="1046" t="s">
        <v>640</v>
      </c>
      <c r="C867" s="1047" t="s">
        <v>514</v>
      </c>
      <c r="D867" s="1047"/>
      <c r="E867" s="109"/>
      <c r="F867" s="938">
        <f>+SUM(F794:F866)</f>
        <v>0</v>
      </c>
      <c r="G867" s="128"/>
    </row>
    <row r="868" spans="1:8" s="127" customFormat="1" ht="22.2" customHeight="1">
      <c r="A868" s="703"/>
      <c r="B868" s="760"/>
      <c r="C868" s="704"/>
      <c r="D868" s="760"/>
      <c r="E868" s="170"/>
      <c r="F868" s="960"/>
      <c r="G868" s="128"/>
    </row>
    <row r="869" spans="1:8" s="175" customFormat="1" ht="30.75" customHeight="1">
      <c r="A869" s="690" t="s">
        <v>677</v>
      </c>
      <c r="B869" s="625" t="s">
        <v>676</v>
      </c>
      <c r="C869" s="625"/>
      <c r="D869" s="625"/>
      <c r="E869" s="625"/>
      <c r="F869" s="914"/>
    </row>
    <row r="870" spans="1:8" s="175" customFormat="1" ht="18.75" customHeight="1">
      <c r="A870" s="761"/>
      <c r="B870" s="762"/>
      <c r="C870" s="763"/>
      <c r="D870" s="764"/>
      <c r="E870" s="190"/>
      <c r="F870" s="961"/>
    </row>
    <row r="871" spans="1:8" s="175" customFormat="1" ht="228.75" customHeight="1">
      <c r="A871" s="765" t="s">
        <v>66</v>
      </c>
      <c r="B871" s="735" t="s">
        <v>739</v>
      </c>
      <c r="C871" s="766"/>
      <c r="D871" s="767"/>
      <c r="E871" s="191"/>
      <c r="F871" s="767"/>
    </row>
    <row r="872" spans="1:8" s="175" customFormat="1" ht="24">
      <c r="A872" s="1082" t="s">
        <v>532</v>
      </c>
      <c r="B872" s="705" t="s">
        <v>584</v>
      </c>
      <c r="C872" s="1040"/>
      <c r="D872" s="1040"/>
      <c r="E872" s="1041"/>
      <c r="F872" s="1030"/>
    </row>
    <row r="873" spans="1:8" s="175" customFormat="1" ht="17.25" customHeight="1">
      <c r="A873" s="1083"/>
      <c r="B873" s="706" t="s">
        <v>641</v>
      </c>
      <c r="C873" s="1040"/>
      <c r="D873" s="1040"/>
      <c r="E873" s="1041"/>
      <c r="F873" s="1030"/>
    </row>
    <row r="874" spans="1:8" s="175" customFormat="1" ht="17.25" customHeight="1">
      <c r="A874" s="1083"/>
      <c r="B874" s="706" t="s">
        <v>740</v>
      </c>
      <c r="C874" s="1040"/>
      <c r="D874" s="1040"/>
      <c r="E874" s="1041"/>
      <c r="F874" s="1030"/>
    </row>
    <row r="875" spans="1:8" s="175" customFormat="1" ht="17.25" customHeight="1">
      <c r="A875" s="1083"/>
      <c r="B875" s="706" t="s">
        <v>642</v>
      </c>
      <c r="C875" s="1040"/>
      <c r="D875" s="1040"/>
      <c r="E875" s="1041"/>
      <c r="F875" s="1030"/>
    </row>
    <row r="876" spans="1:8" s="175" customFormat="1" ht="17.25" customHeight="1">
      <c r="A876" s="1084"/>
      <c r="B876" s="714" t="s">
        <v>643</v>
      </c>
      <c r="C876" s="1040"/>
      <c r="D876" s="1040"/>
      <c r="E876" s="1041"/>
      <c r="F876" s="1030"/>
    </row>
    <row r="877" spans="1:8" s="127" customFormat="1" ht="16.5" customHeight="1">
      <c r="A877" s="369"/>
      <c r="B877" s="304" t="s">
        <v>264</v>
      </c>
      <c r="C877" s="594" t="s">
        <v>19</v>
      </c>
      <c r="D877" s="643">
        <v>1</v>
      </c>
      <c r="E877" s="135"/>
      <c r="F877" s="643">
        <f>D877*E877</f>
        <v>0</v>
      </c>
      <c r="G877" s="128"/>
    </row>
    <row r="878" spans="1:8" s="175" customFormat="1" ht="17.25" customHeight="1">
      <c r="A878" s="1082" t="s">
        <v>538</v>
      </c>
      <c r="B878" s="705" t="s">
        <v>589</v>
      </c>
      <c r="C878" s="1040"/>
      <c r="D878" s="1040"/>
      <c r="E878" s="1041"/>
      <c r="F878" s="1030"/>
    </row>
    <row r="879" spans="1:8" s="175" customFormat="1" ht="17.25" customHeight="1">
      <c r="A879" s="1083"/>
      <c r="B879" s="706" t="s">
        <v>644</v>
      </c>
      <c r="C879" s="1040"/>
      <c r="D879" s="1040"/>
      <c r="E879" s="1041"/>
      <c r="F879" s="1030"/>
    </row>
    <row r="880" spans="1:8" s="175" customFormat="1" ht="17.25" customHeight="1">
      <c r="A880" s="1084"/>
      <c r="B880" s="714" t="s">
        <v>645</v>
      </c>
      <c r="C880" s="1040"/>
      <c r="D880" s="1040"/>
      <c r="E880" s="1041"/>
      <c r="F880" s="1030"/>
    </row>
    <row r="881" spans="1:7" s="127" customFormat="1" ht="16.5" customHeight="1">
      <c r="A881" s="369"/>
      <c r="B881" s="304" t="s">
        <v>264</v>
      </c>
      <c r="C881" s="594" t="s">
        <v>19</v>
      </c>
      <c r="D881" s="643">
        <v>1</v>
      </c>
      <c r="E881" s="135"/>
      <c r="F881" s="643">
        <f>D881*E881</f>
        <v>0</v>
      </c>
      <c r="G881" s="128"/>
    </row>
    <row r="882" spans="1:7" s="175" customFormat="1" ht="17.25" customHeight="1">
      <c r="A882" s="744" t="s">
        <v>545</v>
      </c>
      <c r="B882" s="705" t="s">
        <v>592</v>
      </c>
      <c r="C882" s="1040"/>
      <c r="D882" s="1040"/>
      <c r="E882" s="1041"/>
      <c r="F882" s="1030"/>
    </row>
    <row r="883" spans="1:7" s="175" customFormat="1" ht="17.25" customHeight="1">
      <c r="A883" s="768"/>
      <c r="B883" s="714" t="s">
        <v>646</v>
      </c>
      <c r="C883" s="1040"/>
      <c r="D883" s="1040"/>
      <c r="E883" s="1041"/>
      <c r="F883" s="1030"/>
    </row>
    <row r="884" spans="1:7" s="127" customFormat="1" ht="16.5" customHeight="1">
      <c r="A884" s="369"/>
      <c r="B884" s="304" t="s">
        <v>264</v>
      </c>
      <c r="C884" s="594" t="s">
        <v>19</v>
      </c>
      <c r="D884" s="643">
        <v>1</v>
      </c>
      <c r="E884" s="135"/>
      <c r="F884" s="643">
        <f>D884*E884</f>
        <v>0</v>
      </c>
      <c r="G884" s="128"/>
    </row>
    <row r="885" spans="1:7" s="175" customFormat="1" ht="35.25" customHeight="1">
      <c r="A885" s="744" t="s">
        <v>546</v>
      </c>
      <c r="B885" s="769" t="s">
        <v>595</v>
      </c>
      <c r="C885" s="770"/>
      <c r="D885" s="771"/>
      <c r="E885" s="193"/>
      <c r="F885" s="770"/>
    </row>
    <row r="886" spans="1:7" s="127" customFormat="1" ht="19.5" customHeight="1">
      <c r="A886" s="379"/>
      <c r="B886" s="727" t="s">
        <v>531</v>
      </c>
      <c r="C886" s="724" t="s">
        <v>349</v>
      </c>
      <c r="D886" s="733">
        <v>1</v>
      </c>
      <c r="E886" s="172"/>
      <c r="F886" s="958">
        <f>D886*E886</f>
        <v>0</v>
      </c>
      <c r="G886" s="128"/>
    </row>
    <row r="887" spans="1:7" s="175" customFormat="1" ht="42.75" customHeight="1">
      <c r="A887" s="744" t="s">
        <v>547</v>
      </c>
      <c r="B887" s="769" t="s">
        <v>647</v>
      </c>
      <c r="C887" s="717"/>
      <c r="D887" s="717"/>
      <c r="E887" s="193"/>
      <c r="F887" s="770"/>
    </row>
    <row r="888" spans="1:7" s="127" customFormat="1" ht="16.5" customHeight="1">
      <c r="A888" s="369"/>
      <c r="B888" s="304" t="s">
        <v>264</v>
      </c>
      <c r="C888" s="594" t="s">
        <v>19</v>
      </c>
      <c r="D888" s="643">
        <v>1</v>
      </c>
      <c r="E888" s="135"/>
      <c r="F888" s="643">
        <f>D888*E888</f>
        <v>0</v>
      </c>
      <c r="G888" s="128"/>
    </row>
    <row r="889" spans="1:7" s="175" customFormat="1" ht="23.25" customHeight="1">
      <c r="A889" s="744" t="s">
        <v>548</v>
      </c>
      <c r="B889" s="735" t="s">
        <v>648</v>
      </c>
      <c r="C889" s="736"/>
      <c r="D889" s="736"/>
      <c r="E889" s="192"/>
      <c r="F889" s="962"/>
    </row>
    <row r="890" spans="1:7" s="127" customFormat="1" ht="16.5" customHeight="1">
      <c r="A890" s="369"/>
      <c r="B890" s="304" t="s">
        <v>264</v>
      </c>
      <c r="C890" s="594" t="s">
        <v>19</v>
      </c>
      <c r="D890" s="643">
        <v>1</v>
      </c>
      <c r="E890" s="135"/>
      <c r="F890" s="643">
        <f>D890*E890</f>
        <v>0</v>
      </c>
      <c r="G890" s="128"/>
    </row>
    <row r="891" spans="1:7" s="175" customFormat="1" ht="42" customHeight="1">
      <c r="A891" s="744" t="s">
        <v>549</v>
      </c>
      <c r="B891" s="735" t="s">
        <v>649</v>
      </c>
      <c r="C891" s="717"/>
      <c r="D891" s="717"/>
      <c r="E891" s="192"/>
      <c r="F891" s="962"/>
    </row>
    <row r="892" spans="1:7" s="127" customFormat="1" ht="16.5" customHeight="1">
      <c r="A892" s="369"/>
      <c r="B892" s="304" t="s">
        <v>264</v>
      </c>
      <c r="C892" s="594" t="s">
        <v>19</v>
      </c>
      <c r="D892" s="643">
        <v>1</v>
      </c>
      <c r="E892" s="135"/>
      <c r="F892" s="643">
        <f>D892*E892</f>
        <v>0</v>
      </c>
      <c r="G892" s="128"/>
    </row>
    <row r="893" spans="1:7" s="175" customFormat="1" ht="33" customHeight="1">
      <c r="A893" s="744" t="s">
        <v>550</v>
      </c>
      <c r="B893" s="735" t="s">
        <v>650</v>
      </c>
      <c r="C893" s="772"/>
      <c r="D893" s="772"/>
      <c r="E893" s="187"/>
      <c r="F893" s="772"/>
    </row>
    <row r="894" spans="1:7" s="127" customFormat="1" ht="17.25" customHeight="1">
      <c r="A894" s="369"/>
      <c r="B894" s="304" t="s">
        <v>264</v>
      </c>
      <c r="C894" s="594" t="s">
        <v>19</v>
      </c>
      <c r="D894" s="643"/>
      <c r="E894" s="135"/>
      <c r="F894" s="643"/>
      <c r="G894" s="128"/>
    </row>
    <row r="895" spans="1:7" s="175" customFormat="1" ht="17.25" customHeight="1">
      <c r="A895" s="369"/>
      <c r="B895" s="343" t="s">
        <v>651</v>
      </c>
      <c r="C895" s="594" t="s">
        <v>19</v>
      </c>
      <c r="D895" s="643">
        <v>7</v>
      </c>
      <c r="E895" s="135"/>
      <c r="F895" s="643">
        <f>D895*E895</f>
        <v>0</v>
      </c>
    </row>
    <row r="896" spans="1:7" s="175" customFormat="1" ht="32.25" customHeight="1">
      <c r="A896" s="744" t="s">
        <v>551</v>
      </c>
      <c r="B896" s="735" t="s">
        <v>652</v>
      </c>
      <c r="C896" s="741"/>
      <c r="D896" s="741"/>
      <c r="E896" s="182"/>
      <c r="F896" s="741"/>
    </row>
    <row r="897" spans="1:7" s="127" customFormat="1" ht="17.25" customHeight="1">
      <c r="A897" s="369"/>
      <c r="B897" s="304" t="s">
        <v>264</v>
      </c>
      <c r="C897" s="594" t="s">
        <v>19</v>
      </c>
      <c r="D897" s="643"/>
      <c r="E897" s="135"/>
      <c r="F897" s="643"/>
      <c r="G897" s="128"/>
    </row>
    <row r="898" spans="1:7" s="175" customFormat="1" ht="17.25" customHeight="1">
      <c r="A898" s="369"/>
      <c r="B898" s="343" t="s">
        <v>651</v>
      </c>
      <c r="C898" s="594" t="s">
        <v>19</v>
      </c>
      <c r="D898" s="643">
        <v>1</v>
      </c>
      <c r="E898" s="135"/>
      <c r="F898" s="643">
        <f>D898*E898</f>
        <v>0</v>
      </c>
    </row>
    <row r="899" spans="1:7" s="175" customFormat="1" ht="22.5" customHeight="1">
      <c r="A899" s="744" t="s">
        <v>552</v>
      </c>
      <c r="B899" s="754" t="s">
        <v>605</v>
      </c>
      <c r="C899" s="736"/>
      <c r="D899" s="736"/>
      <c r="E899" s="192"/>
      <c r="F899" s="963"/>
    </row>
    <row r="900" spans="1:7" s="127" customFormat="1" ht="20.25" customHeight="1">
      <c r="A900" s="369"/>
      <c r="B900" s="304" t="s">
        <v>264</v>
      </c>
      <c r="C900" s="594" t="s">
        <v>19</v>
      </c>
      <c r="D900" s="643">
        <v>1</v>
      </c>
      <c r="E900" s="135"/>
      <c r="F900" s="643">
        <f>D900*E900</f>
        <v>0</v>
      </c>
      <c r="G900" s="128"/>
    </row>
    <row r="901" spans="1:7" s="175" customFormat="1" ht="44.25" customHeight="1">
      <c r="A901" s="744" t="s">
        <v>553</v>
      </c>
      <c r="B901" s="735" t="s">
        <v>653</v>
      </c>
      <c r="C901" s="772"/>
      <c r="D901" s="772"/>
      <c r="E901" s="187"/>
      <c r="F901" s="772"/>
    </row>
    <row r="902" spans="1:7" s="127" customFormat="1" ht="17.25" customHeight="1">
      <c r="A902" s="369"/>
      <c r="B902" s="304" t="s">
        <v>264</v>
      </c>
      <c r="C902" s="594" t="s">
        <v>19</v>
      </c>
      <c r="D902" s="643"/>
      <c r="E902" s="135"/>
      <c r="F902" s="643"/>
      <c r="G902" s="128"/>
    </row>
    <row r="903" spans="1:7" s="175" customFormat="1" ht="17.25" customHeight="1">
      <c r="A903" s="369"/>
      <c r="B903" s="343" t="s">
        <v>654</v>
      </c>
      <c r="C903" s="594" t="s">
        <v>19</v>
      </c>
      <c r="D903" s="643">
        <v>1</v>
      </c>
      <c r="E903" s="135"/>
      <c r="F903" s="643">
        <f>D903*E903</f>
        <v>0</v>
      </c>
    </row>
    <row r="904" spans="1:7" s="175" customFormat="1" ht="17.25" customHeight="1">
      <c r="A904" s="369"/>
      <c r="B904" s="343" t="s">
        <v>655</v>
      </c>
      <c r="C904" s="594" t="s">
        <v>19</v>
      </c>
      <c r="D904" s="643">
        <v>1</v>
      </c>
      <c r="E904" s="135"/>
      <c r="F904" s="643">
        <f>D904*E904</f>
        <v>0</v>
      </c>
    </row>
    <row r="905" spans="1:7" s="175" customFormat="1" ht="46.5" customHeight="1">
      <c r="A905" s="744" t="s">
        <v>558</v>
      </c>
      <c r="B905" s="735" t="s">
        <v>656</v>
      </c>
      <c r="C905" s="741"/>
      <c r="D905" s="741"/>
      <c r="E905" s="184"/>
      <c r="F905" s="964"/>
    </row>
    <row r="906" spans="1:7" s="127" customFormat="1" ht="17.25" customHeight="1">
      <c r="A906" s="369"/>
      <c r="B906" s="304" t="s">
        <v>264</v>
      </c>
      <c r="C906" s="594" t="s">
        <v>19</v>
      </c>
      <c r="D906" s="643"/>
      <c r="E906" s="135"/>
      <c r="F906" s="643"/>
      <c r="G906" s="128"/>
    </row>
    <row r="907" spans="1:7" s="175" customFormat="1" ht="17.25" customHeight="1">
      <c r="A907" s="369"/>
      <c r="B907" s="343" t="s">
        <v>657</v>
      </c>
      <c r="C907" s="594" t="s">
        <v>19</v>
      </c>
      <c r="D907" s="643">
        <v>1</v>
      </c>
      <c r="E907" s="135"/>
      <c r="F907" s="643">
        <f t="shared" ref="F907:F908" si="53">D907*E907</f>
        <v>0</v>
      </c>
    </row>
    <row r="908" spans="1:7" s="175" customFormat="1" ht="17.25" customHeight="1">
      <c r="A908" s="369"/>
      <c r="B908" s="343" t="s">
        <v>658</v>
      </c>
      <c r="C908" s="594" t="s">
        <v>19</v>
      </c>
      <c r="D908" s="643">
        <v>1</v>
      </c>
      <c r="E908" s="135"/>
      <c r="F908" s="643">
        <f t="shared" si="53"/>
        <v>0</v>
      </c>
    </row>
    <row r="909" spans="1:7" s="175" customFormat="1" ht="73.5" customHeight="1">
      <c r="A909" s="744" t="s">
        <v>629</v>
      </c>
      <c r="B909" s="735" t="s">
        <v>659</v>
      </c>
      <c r="C909" s="741"/>
      <c r="D909" s="741"/>
      <c r="E909" s="184"/>
      <c r="F909" s="964"/>
    </row>
    <row r="910" spans="1:7" s="127" customFormat="1" ht="16.5" customHeight="1">
      <c r="A910" s="369"/>
      <c r="B910" s="304" t="s">
        <v>14</v>
      </c>
      <c r="C910" s="594" t="s">
        <v>58</v>
      </c>
      <c r="D910" s="643">
        <v>250</v>
      </c>
      <c r="E910" s="135"/>
      <c r="F910" s="643">
        <f>D910*E910</f>
        <v>0</v>
      </c>
      <c r="G910" s="128"/>
    </row>
    <row r="911" spans="1:7" s="175" customFormat="1" ht="44.25" customHeight="1">
      <c r="A911" s="744" t="s">
        <v>630</v>
      </c>
      <c r="B911" s="735" t="s">
        <v>660</v>
      </c>
      <c r="C911" s="741"/>
      <c r="D911" s="741"/>
      <c r="E911" s="184"/>
      <c r="F911" s="964"/>
    </row>
    <row r="912" spans="1:7" s="127" customFormat="1" ht="16.5" customHeight="1">
      <c r="A912" s="369"/>
      <c r="B912" s="304" t="s">
        <v>264</v>
      </c>
      <c r="C912" s="594" t="s">
        <v>19</v>
      </c>
      <c r="D912" s="643">
        <v>44</v>
      </c>
      <c r="E912" s="135"/>
      <c r="F912" s="643">
        <f>D912*E912</f>
        <v>0</v>
      </c>
      <c r="G912" s="128"/>
    </row>
    <row r="913" spans="1:7" s="175" customFormat="1" ht="30" customHeight="1">
      <c r="A913" s="744" t="s">
        <v>631</v>
      </c>
      <c r="B913" s="735" t="s">
        <v>607</v>
      </c>
      <c r="C913" s="736"/>
      <c r="D913" s="736"/>
      <c r="E913" s="194"/>
      <c r="F913" s="965"/>
    </row>
    <row r="914" spans="1:7" s="127" customFormat="1" ht="17.25" customHeight="1">
      <c r="A914" s="369"/>
      <c r="B914" s="304" t="s">
        <v>264</v>
      </c>
      <c r="C914" s="594" t="s">
        <v>19</v>
      </c>
      <c r="D914" s="643"/>
      <c r="E914" s="135"/>
      <c r="F914" s="643"/>
      <c r="G914" s="128"/>
    </row>
    <row r="915" spans="1:7" s="175" customFormat="1" ht="17.25" customHeight="1">
      <c r="A915" s="369"/>
      <c r="B915" s="343" t="s">
        <v>661</v>
      </c>
      <c r="C915" s="594" t="s">
        <v>585</v>
      </c>
      <c r="D915" s="643">
        <v>1</v>
      </c>
      <c r="E915" s="135"/>
      <c r="F915" s="643">
        <f>D915*E915</f>
        <v>0</v>
      </c>
    </row>
    <row r="916" spans="1:7" s="175" customFormat="1" ht="17.25" customHeight="1">
      <c r="A916" s="369"/>
      <c r="B916" s="343" t="s">
        <v>662</v>
      </c>
      <c r="C916" s="594" t="s">
        <v>585</v>
      </c>
      <c r="D916" s="643">
        <v>1</v>
      </c>
      <c r="E916" s="135"/>
      <c r="F916" s="643">
        <f>D916*E916</f>
        <v>0</v>
      </c>
    </row>
    <row r="917" spans="1:7" s="175" customFormat="1" ht="39" customHeight="1">
      <c r="A917" s="744" t="s">
        <v>632</v>
      </c>
      <c r="B917" s="735" t="s">
        <v>663</v>
      </c>
      <c r="C917" s="772"/>
      <c r="D917" s="772"/>
      <c r="E917" s="187"/>
      <c r="F917" s="772"/>
    </row>
    <row r="918" spans="1:7" s="127" customFormat="1" ht="17.25" customHeight="1">
      <c r="A918" s="369"/>
      <c r="B918" s="304" t="s">
        <v>264</v>
      </c>
      <c r="C918" s="594" t="s">
        <v>19</v>
      </c>
      <c r="D918" s="643"/>
      <c r="E918" s="135"/>
      <c r="F918" s="643"/>
      <c r="G918" s="128"/>
    </row>
    <row r="919" spans="1:7" s="175" customFormat="1" ht="17.25" customHeight="1">
      <c r="A919" s="369"/>
      <c r="B919" s="343" t="s">
        <v>664</v>
      </c>
      <c r="C919" s="594" t="s">
        <v>585</v>
      </c>
      <c r="D919" s="643">
        <v>6</v>
      </c>
      <c r="E919" s="135"/>
      <c r="F919" s="643">
        <f>D919*E919</f>
        <v>0</v>
      </c>
    </row>
    <row r="920" spans="1:7" s="175" customFormat="1" ht="17.25" customHeight="1">
      <c r="A920" s="369"/>
      <c r="B920" s="343" t="s">
        <v>665</v>
      </c>
      <c r="C920" s="594" t="s">
        <v>585</v>
      </c>
      <c r="D920" s="643">
        <v>4</v>
      </c>
      <c r="E920" s="135"/>
      <c r="F920" s="643">
        <f>D920*E920</f>
        <v>0</v>
      </c>
    </row>
    <row r="921" spans="1:7" s="175" customFormat="1" ht="152.25" customHeight="1">
      <c r="A921" s="744" t="s">
        <v>633</v>
      </c>
      <c r="B921" s="735" t="s">
        <v>666</v>
      </c>
      <c r="C921" s="717"/>
      <c r="D921" s="717"/>
      <c r="E921" s="192"/>
      <c r="F921" s="770"/>
    </row>
    <row r="922" spans="1:7" s="127" customFormat="1" ht="19.5" customHeight="1">
      <c r="A922" s="379"/>
      <c r="B922" s="727" t="s">
        <v>531</v>
      </c>
      <c r="C922" s="724" t="s">
        <v>349</v>
      </c>
      <c r="D922" s="733">
        <v>10</v>
      </c>
      <c r="E922" s="172"/>
      <c r="F922" s="958">
        <f>D922*E922</f>
        <v>0</v>
      </c>
      <c r="G922" s="128"/>
    </row>
    <row r="923" spans="1:7" s="175" customFormat="1" ht="39" customHeight="1">
      <c r="A923" s="744" t="s">
        <v>634</v>
      </c>
      <c r="B923" s="735" t="s">
        <v>667</v>
      </c>
      <c r="C923" s="772"/>
      <c r="D923" s="772"/>
      <c r="E923" s="187"/>
      <c r="F923" s="772"/>
    </row>
    <row r="924" spans="1:7" s="127" customFormat="1" ht="17.25" customHeight="1">
      <c r="A924" s="369"/>
      <c r="B924" s="304" t="s">
        <v>264</v>
      </c>
      <c r="C924" s="594" t="s">
        <v>19</v>
      </c>
      <c r="D924" s="643"/>
      <c r="E924" s="135"/>
      <c r="F924" s="643"/>
      <c r="G924" s="128"/>
    </row>
    <row r="925" spans="1:7" s="175" customFormat="1" ht="17.25" customHeight="1">
      <c r="A925" s="369"/>
      <c r="B925" s="343" t="s">
        <v>668</v>
      </c>
      <c r="C925" s="594" t="s">
        <v>585</v>
      </c>
      <c r="D925" s="643">
        <v>3</v>
      </c>
      <c r="E925" s="135"/>
      <c r="F925" s="643">
        <f>D925*E925</f>
        <v>0</v>
      </c>
    </row>
    <row r="926" spans="1:7" s="175" customFormat="1" ht="17.25" customHeight="1">
      <c r="A926" s="369"/>
      <c r="B926" s="343" t="s">
        <v>669</v>
      </c>
      <c r="C926" s="594" t="s">
        <v>585</v>
      </c>
      <c r="D926" s="643">
        <v>8</v>
      </c>
      <c r="E926" s="135"/>
      <c r="F926" s="643">
        <f>D926*E926</f>
        <v>0</v>
      </c>
    </row>
    <row r="927" spans="1:7" s="175" customFormat="1" ht="44.25" customHeight="1">
      <c r="A927" s="744" t="s">
        <v>635</v>
      </c>
      <c r="B927" s="735" t="s">
        <v>670</v>
      </c>
      <c r="C927" s="736"/>
      <c r="D927" s="736"/>
      <c r="E927" s="194"/>
      <c r="F927" s="965"/>
    </row>
    <row r="928" spans="1:7" s="175" customFormat="1" ht="17.25" customHeight="1">
      <c r="A928" s="744"/>
      <c r="B928" s="981" t="s">
        <v>617</v>
      </c>
      <c r="C928" s="747" t="s">
        <v>58</v>
      </c>
      <c r="D928" s="773">
        <v>42</v>
      </c>
      <c r="E928" s="184"/>
      <c r="F928" s="964"/>
    </row>
    <row r="929" spans="1:7" s="175" customFormat="1" ht="17.25" customHeight="1">
      <c r="A929" s="744"/>
      <c r="B929" s="981" t="s">
        <v>618</v>
      </c>
      <c r="C929" s="747" t="s">
        <v>58</v>
      </c>
      <c r="D929" s="773">
        <v>42</v>
      </c>
      <c r="E929" s="184"/>
      <c r="F929" s="964"/>
    </row>
    <row r="930" spans="1:7" s="175" customFormat="1" ht="17.25" customHeight="1">
      <c r="A930" s="744"/>
      <c r="B930" s="981" t="s">
        <v>671</v>
      </c>
      <c r="C930" s="747" t="s">
        <v>58</v>
      </c>
      <c r="D930" s="773">
        <v>6</v>
      </c>
      <c r="E930" s="184"/>
      <c r="F930" s="964"/>
    </row>
    <row r="931" spans="1:7" s="175" customFormat="1" ht="17.25" customHeight="1">
      <c r="A931" s="744"/>
      <c r="B931" s="981" t="s">
        <v>620</v>
      </c>
      <c r="C931" s="747" t="s">
        <v>58</v>
      </c>
      <c r="D931" s="773">
        <v>84</v>
      </c>
      <c r="E931" s="184"/>
      <c r="F931" s="964"/>
    </row>
    <row r="932" spans="1:7" s="175" customFormat="1" ht="17.25" customHeight="1">
      <c r="A932" s="744"/>
      <c r="B932" s="981" t="s">
        <v>672</v>
      </c>
      <c r="C932" s="747" t="s">
        <v>58</v>
      </c>
      <c r="D932" s="773">
        <v>90</v>
      </c>
      <c r="E932" s="184"/>
      <c r="F932" s="964"/>
    </row>
    <row r="933" spans="1:7" s="175" customFormat="1" ht="17.25" customHeight="1">
      <c r="A933" s="744"/>
      <c r="B933" s="981" t="s">
        <v>673</v>
      </c>
      <c r="C933" s="747" t="s">
        <v>58</v>
      </c>
      <c r="D933" s="773">
        <v>60</v>
      </c>
      <c r="E933" s="184"/>
      <c r="F933" s="964"/>
    </row>
    <row r="934" spans="1:7" s="175" customFormat="1" ht="27" customHeight="1">
      <c r="A934" s="744"/>
      <c r="B934" s="735" t="s">
        <v>674</v>
      </c>
      <c r="C934" s="741"/>
      <c r="D934" s="773"/>
      <c r="E934" s="184"/>
      <c r="F934" s="964"/>
    </row>
    <row r="935" spans="1:7" s="175" customFormat="1" ht="17.25" customHeight="1">
      <c r="A935" s="744"/>
      <c r="B935" s="981" t="s">
        <v>617</v>
      </c>
      <c r="C935" s="747" t="s">
        <v>58</v>
      </c>
      <c r="D935" s="773">
        <v>42</v>
      </c>
      <c r="E935" s="184"/>
      <c r="F935" s="964"/>
    </row>
    <row r="936" spans="1:7" s="175" customFormat="1" ht="17.25" customHeight="1">
      <c r="A936" s="744"/>
      <c r="B936" s="981" t="s">
        <v>618</v>
      </c>
      <c r="C936" s="747" t="s">
        <v>58</v>
      </c>
      <c r="D936" s="773">
        <v>42</v>
      </c>
      <c r="E936" s="184"/>
      <c r="F936" s="964"/>
    </row>
    <row r="937" spans="1:7" s="175" customFormat="1" ht="17.25" customHeight="1">
      <c r="A937" s="744"/>
      <c r="B937" s="981" t="s">
        <v>671</v>
      </c>
      <c r="C937" s="747" t="s">
        <v>58</v>
      </c>
      <c r="D937" s="773">
        <v>6</v>
      </c>
      <c r="E937" s="184"/>
      <c r="F937" s="964"/>
    </row>
    <row r="938" spans="1:7" s="175" customFormat="1" ht="17.25" customHeight="1">
      <c r="A938" s="744"/>
      <c r="B938" s="981" t="s">
        <v>620</v>
      </c>
      <c r="C938" s="747" t="s">
        <v>58</v>
      </c>
      <c r="D938" s="773">
        <v>84</v>
      </c>
      <c r="E938" s="184"/>
      <c r="F938" s="964"/>
    </row>
    <row r="939" spans="1:7" s="175" customFormat="1" ht="17.25" customHeight="1">
      <c r="A939" s="744"/>
      <c r="B939" s="981" t="s">
        <v>672</v>
      </c>
      <c r="C939" s="747" t="s">
        <v>58</v>
      </c>
      <c r="D939" s="773">
        <v>90</v>
      </c>
      <c r="E939" s="184"/>
      <c r="F939" s="964"/>
    </row>
    <row r="940" spans="1:7" s="175" customFormat="1" ht="17.25" customHeight="1">
      <c r="A940" s="744"/>
      <c r="B940" s="981" t="s">
        <v>673</v>
      </c>
      <c r="C940" s="747" t="s">
        <v>58</v>
      </c>
      <c r="D940" s="773">
        <v>60</v>
      </c>
      <c r="E940" s="184"/>
      <c r="F940" s="964"/>
    </row>
    <row r="941" spans="1:7" s="175" customFormat="1" ht="84" customHeight="1">
      <c r="A941" s="744"/>
      <c r="B941" s="735" t="s">
        <v>622</v>
      </c>
      <c r="C941" s="717" t="s">
        <v>675</v>
      </c>
      <c r="D941" s="773">
        <v>50</v>
      </c>
      <c r="E941" s="192"/>
      <c r="F941" s="962"/>
    </row>
    <row r="942" spans="1:7" s="127" customFormat="1" ht="19.5" customHeight="1">
      <c r="A942" s="379"/>
      <c r="B942" s="727" t="s">
        <v>531</v>
      </c>
      <c r="C942" s="724" t="s">
        <v>349</v>
      </c>
      <c r="D942" s="733">
        <v>1</v>
      </c>
      <c r="E942" s="172"/>
      <c r="F942" s="958">
        <f>D942*E942</f>
        <v>0</v>
      </c>
      <c r="G942" s="128"/>
    </row>
    <row r="943" spans="1:7" s="175" customFormat="1" ht="59.25" customHeight="1">
      <c r="A943" s="744" t="s">
        <v>636</v>
      </c>
      <c r="B943" s="735" t="s">
        <v>624</v>
      </c>
      <c r="C943" s="717"/>
      <c r="D943" s="717"/>
      <c r="E943" s="192"/>
      <c r="F943" s="962"/>
    </row>
    <row r="944" spans="1:7" s="175" customFormat="1" ht="18" customHeight="1">
      <c r="A944" s="744"/>
      <c r="B944" s="735" t="s">
        <v>625</v>
      </c>
      <c r="C944" s="747" t="s">
        <v>58</v>
      </c>
      <c r="D944" s="773">
        <v>145</v>
      </c>
      <c r="E944" s="184"/>
      <c r="F944" s="964"/>
    </row>
    <row r="945" spans="1:8" s="127" customFormat="1" ht="19.5" customHeight="1">
      <c r="A945" s="379"/>
      <c r="B945" s="727" t="s">
        <v>531</v>
      </c>
      <c r="C945" s="724" t="s">
        <v>349</v>
      </c>
      <c r="D945" s="733">
        <v>1</v>
      </c>
      <c r="E945" s="172"/>
      <c r="F945" s="958">
        <f>D945*E945</f>
        <v>0</v>
      </c>
      <c r="G945" s="128"/>
    </row>
    <row r="946" spans="1:8" s="175" customFormat="1" ht="37.5" customHeight="1">
      <c r="A946" s="744" t="s">
        <v>637</v>
      </c>
      <c r="B946" s="754" t="s">
        <v>627</v>
      </c>
      <c r="C946" s="736"/>
      <c r="D946" s="773"/>
      <c r="E946" s="192"/>
      <c r="F946" s="962"/>
    </row>
    <row r="947" spans="1:8" s="2" customFormat="1" ht="17.25" customHeight="1">
      <c r="A947" s="758"/>
      <c r="B947" s="759" t="s">
        <v>262</v>
      </c>
      <c r="C947" s="620" t="s">
        <v>222</v>
      </c>
      <c r="D947" s="244">
        <v>1</v>
      </c>
      <c r="E947" s="125"/>
      <c r="F947" s="912">
        <f>D947*E947</f>
        <v>0</v>
      </c>
      <c r="G947" s="32"/>
      <c r="H947" s="17"/>
    </row>
    <row r="948" spans="1:8" s="175" customFormat="1" ht="27" customHeight="1">
      <c r="A948" s="744" t="s">
        <v>638</v>
      </c>
      <c r="B948" s="735" t="s">
        <v>628</v>
      </c>
      <c r="C948" s="736"/>
      <c r="D948" s="773"/>
      <c r="E948" s="192"/>
      <c r="F948" s="962"/>
    </row>
    <row r="949" spans="1:8" s="2" customFormat="1" ht="18" customHeight="1">
      <c r="A949" s="758"/>
      <c r="B949" s="759" t="s">
        <v>262</v>
      </c>
      <c r="C949" s="620" t="s">
        <v>222</v>
      </c>
      <c r="D949" s="244">
        <v>1</v>
      </c>
      <c r="E949" s="125"/>
      <c r="F949" s="912">
        <f>D949*E949</f>
        <v>0</v>
      </c>
      <c r="G949" s="32"/>
      <c r="H949" s="17"/>
    </row>
    <row r="950" spans="1:8" s="175" customFormat="1" ht="15" customHeight="1">
      <c r="A950" s="774"/>
      <c r="B950" s="775"/>
      <c r="C950" s="757"/>
      <c r="D950" s="776"/>
      <c r="E950" s="174"/>
      <c r="F950" s="962"/>
    </row>
    <row r="951" spans="1:8" s="175" customFormat="1" ht="25.5" customHeight="1">
      <c r="A951" s="575"/>
      <c r="B951" s="1046" t="s">
        <v>692</v>
      </c>
      <c r="C951" s="1047"/>
      <c r="D951" s="1047"/>
      <c r="E951" s="109"/>
      <c r="F951" s="938">
        <f>SUM(F871:F950)</f>
        <v>0</v>
      </c>
    </row>
    <row r="952" spans="1:8" s="175" customFormat="1" ht="18" customHeight="1">
      <c r="A952" s="777"/>
      <c r="B952" s="777"/>
      <c r="C952" s="778"/>
      <c r="D952" s="779"/>
      <c r="E952" s="195"/>
      <c r="F952" s="966"/>
    </row>
    <row r="953" spans="1:8" s="175" customFormat="1" ht="27.75" customHeight="1">
      <c r="A953" s="624" t="s">
        <v>737</v>
      </c>
      <c r="B953" s="625" t="s">
        <v>693</v>
      </c>
      <c r="C953" s="625"/>
      <c r="D953" s="625"/>
      <c r="E953" s="625"/>
      <c r="F953" s="914"/>
    </row>
    <row r="954" spans="1:8" s="175" customFormat="1" ht="15" customHeight="1">
      <c r="A954" s="761"/>
      <c r="B954" s="780"/>
      <c r="C954" s="781"/>
      <c r="D954" s="764"/>
      <c r="E954" s="190"/>
      <c r="F954" s="781"/>
    </row>
    <row r="955" spans="1:8" s="175" customFormat="1" ht="228" customHeight="1">
      <c r="A955" s="744" t="s">
        <v>66</v>
      </c>
      <c r="B955" s="735" t="s">
        <v>741</v>
      </c>
      <c r="C955" s="767"/>
      <c r="D955" s="767"/>
      <c r="E955" s="191"/>
      <c r="F955" s="767"/>
    </row>
    <row r="956" spans="1:8" s="175" customFormat="1" ht="24">
      <c r="A956" s="1025" t="s">
        <v>533</v>
      </c>
      <c r="B956" s="705" t="s">
        <v>584</v>
      </c>
      <c r="C956" s="1040"/>
      <c r="D956" s="1040"/>
      <c r="E956" s="1041"/>
      <c r="F956" s="1030"/>
    </row>
    <row r="957" spans="1:8" s="175" customFormat="1" ht="17.25" customHeight="1">
      <c r="A957" s="1026"/>
      <c r="B957" s="982" t="s">
        <v>678</v>
      </c>
      <c r="C957" s="1040"/>
      <c r="D957" s="1040"/>
      <c r="E957" s="1041"/>
      <c r="F957" s="1030"/>
    </row>
    <row r="958" spans="1:8" s="175" customFormat="1" ht="17.25" customHeight="1">
      <c r="A958" s="1026"/>
      <c r="B958" s="982" t="s">
        <v>742</v>
      </c>
      <c r="C958" s="1040"/>
      <c r="D958" s="1040"/>
      <c r="E958" s="1041"/>
      <c r="F958" s="1030"/>
    </row>
    <row r="959" spans="1:8" s="175" customFormat="1" ht="17.25" customHeight="1">
      <c r="A959" s="1026"/>
      <c r="B959" s="982" t="s">
        <v>587</v>
      </c>
      <c r="C959" s="1040"/>
      <c r="D959" s="1040"/>
      <c r="E959" s="1041"/>
      <c r="F959" s="1030"/>
    </row>
    <row r="960" spans="1:8" s="175" customFormat="1" ht="17.25" customHeight="1">
      <c r="A960" s="1027"/>
      <c r="B960" s="983" t="s">
        <v>679</v>
      </c>
      <c r="C960" s="1040"/>
      <c r="D960" s="1040"/>
      <c r="E960" s="1041"/>
      <c r="F960" s="1030"/>
    </row>
    <row r="961" spans="1:7" s="127" customFormat="1" ht="16.5" customHeight="1">
      <c r="A961" s="369"/>
      <c r="B961" s="304" t="s">
        <v>264</v>
      </c>
      <c r="C961" s="594" t="s">
        <v>19</v>
      </c>
      <c r="D961" s="643">
        <v>1</v>
      </c>
      <c r="E961" s="135"/>
      <c r="F961" s="643">
        <f>D961*E961</f>
        <v>0</v>
      </c>
      <c r="G961" s="128"/>
    </row>
    <row r="962" spans="1:7" s="175" customFormat="1" ht="17.25" customHeight="1">
      <c r="A962" s="1025" t="s">
        <v>538</v>
      </c>
      <c r="B962" s="705" t="s">
        <v>589</v>
      </c>
      <c r="C962" s="1040"/>
      <c r="D962" s="1040"/>
      <c r="E962" s="1041"/>
      <c r="F962" s="1030"/>
    </row>
    <row r="963" spans="1:7" s="175" customFormat="1" ht="17.25" customHeight="1">
      <c r="A963" s="1026"/>
      <c r="B963" s="706" t="s">
        <v>680</v>
      </c>
      <c r="C963" s="1040"/>
      <c r="D963" s="1040"/>
      <c r="E963" s="1041"/>
      <c r="F963" s="1030"/>
    </row>
    <row r="964" spans="1:7" s="175" customFormat="1" ht="17.25" customHeight="1">
      <c r="A964" s="1027"/>
      <c r="B964" s="714" t="s">
        <v>591</v>
      </c>
      <c r="C964" s="1040"/>
      <c r="D964" s="1040"/>
      <c r="E964" s="1041"/>
      <c r="F964" s="1030"/>
    </row>
    <row r="965" spans="1:7" s="127" customFormat="1" ht="16.5" customHeight="1">
      <c r="A965" s="369"/>
      <c r="B965" s="304" t="s">
        <v>264</v>
      </c>
      <c r="C965" s="594" t="s">
        <v>19</v>
      </c>
      <c r="D965" s="643">
        <v>1</v>
      </c>
      <c r="E965" s="135"/>
      <c r="F965" s="643">
        <f>D965*E965</f>
        <v>0</v>
      </c>
      <c r="G965" s="128"/>
    </row>
    <row r="966" spans="1:7" s="175" customFormat="1" ht="17.25" customHeight="1">
      <c r="A966" s="1025" t="s">
        <v>545</v>
      </c>
      <c r="B966" s="705" t="s">
        <v>592</v>
      </c>
      <c r="C966" s="1040"/>
      <c r="D966" s="1040"/>
      <c r="E966" s="1041"/>
      <c r="F966" s="1030"/>
    </row>
    <row r="967" spans="1:7" s="175" customFormat="1" ht="17.25" customHeight="1">
      <c r="A967" s="1027"/>
      <c r="B967" s="714" t="s">
        <v>681</v>
      </c>
      <c r="C967" s="1040"/>
      <c r="D967" s="1040"/>
      <c r="E967" s="1041"/>
      <c r="F967" s="1030"/>
    </row>
    <row r="968" spans="1:7" s="127" customFormat="1" ht="16.5" customHeight="1">
      <c r="A968" s="369"/>
      <c r="B968" s="304" t="s">
        <v>264</v>
      </c>
      <c r="C968" s="724" t="s">
        <v>19</v>
      </c>
      <c r="D968" s="733">
        <v>1</v>
      </c>
      <c r="E968" s="172"/>
      <c r="F968" s="733">
        <f>D968*E968</f>
        <v>0</v>
      </c>
      <c r="G968" s="128"/>
    </row>
    <row r="969" spans="1:7" s="175" customFormat="1" ht="24">
      <c r="A969" s="782" t="s">
        <v>546</v>
      </c>
      <c r="B969" s="783" t="s">
        <v>595</v>
      </c>
      <c r="C969" s="784"/>
      <c r="D969" s="785"/>
      <c r="E969" s="193"/>
      <c r="F969" s="967"/>
    </row>
    <row r="970" spans="1:7" s="127" customFormat="1" ht="19.5" customHeight="1">
      <c r="A970" s="379"/>
      <c r="B970" s="727" t="s">
        <v>531</v>
      </c>
      <c r="C970" s="724" t="s">
        <v>349</v>
      </c>
      <c r="D970" s="733">
        <v>1</v>
      </c>
      <c r="E970" s="172"/>
      <c r="F970" s="733">
        <f>+D970*E970</f>
        <v>0</v>
      </c>
      <c r="G970" s="128"/>
    </row>
    <row r="971" spans="1:7" s="175" customFormat="1" ht="42.75" customHeight="1">
      <c r="A971" s="709" t="s">
        <v>547</v>
      </c>
      <c r="B971" s="769" t="s">
        <v>682</v>
      </c>
      <c r="C971" s="717"/>
      <c r="D971" s="717"/>
      <c r="E971" s="193"/>
      <c r="F971" s="770"/>
    </row>
    <row r="972" spans="1:7" s="127" customFormat="1" ht="16.5" customHeight="1">
      <c r="A972" s="369"/>
      <c r="B972" s="304" t="s">
        <v>264</v>
      </c>
      <c r="C972" s="594" t="s">
        <v>19</v>
      </c>
      <c r="D972" s="643">
        <v>1</v>
      </c>
      <c r="E972" s="135"/>
      <c r="F972" s="643">
        <f>D972*E972</f>
        <v>0</v>
      </c>
      <c r="G972" s="128"/>
    </row>
    <row r="973" spans="1:7" s="175" customFormat="1" ht="26.25" customHeight="1">
      <c r="A973" s="744" t="s">
        <v>548</v>
      </c>
      <c r="B973" s="735" t="s">
        <v>597</v>
      </c>
      <c r="C973" s="736"/>
      <c r="D973" s="736"/>
      <c r="E973" s="192"/>
      <c r="F973" s="962"/>
    </row>
    <row r="974" spans="1:7" s="127" customFormat="1" ht="16.5" customHeight="1">
      <c r="A974" s="369"/>
      <c r="B974" s="304" t="s">
        <v>264</v>
      </c>
      <c r="C974" s="594" t="s">
        <v>19</v>
      </c>
      <c r="D974" s="643">
        <v>1</v>
      </c>
      <c r="E974" s="135"/>
      <c r="F974" s="643">
        <f>D974*E974</f>
        <v>0</v>
      </c>
      <c r="G974" s="128"/>
    </row>
    <row r="975" spans="1:7" s="175" customFormat="1" ht="42.75" customHeight="1">
      <c r="A975" s="744" t="s">
        <v>549</v>
      </c>
      <c r="B975" s="735" t="s">
        <v>683</v>
      </c>
      <c r="C975" s="736"/>
      <c r="D975" s="717"/>
      <c r="E975" s="192"/>
      <c r="F975" s="962"/>
    </row>
    <row r="976" spans="1:7" s="127" customFormat="1" ht="16.5" customHeight="1">
      <c r="A976" s="369"/>
      <c r="B976" s="304" t="s">
        <v>264</v>
      </c>
      <c r="C976" s="594" t="s">
        <v>19</v>
      </c>
      <c r="D976" s="643">
        <v>1</v>
      </c>
      <c r="E976" s="135"/>
      <c r="F976" s="643">
        <f>D976*E976</f>
        <v>0</v>
      </c>
      <c r="G976" s="128"/>
    </row>
    <row r="977" spans="1:7" s="175" customFormat="1" ht="29.25" customHeight="1">
      <c r="A977" s="744" t="s">
        <v>550</v>
      </c>
      <c r="B977" s="735" t="s">
        <v>684</v>
      </c>
      <c r="C977" s="736"/>
      <c r="D977" s="717"/>
      <c r="E977" s="192"/>
      <c r="F977" s="962"/>
    </row>
    <row r="978" spans="1:7" s="127" customFormat="1" ht="16.5" customHeight="1">
      <c r="A978" s="369"/>
      <c r="B978" s="304" t="s">
        <v>264</v>
      </c>
      <c r="C978" s="594" t="s">
        <v>19</v>
      </c>
      <c r="D978" s="643">
        <v>8</v>
      </c>
      <c r="E978" s="135"/>
      <c r="F978" s="643">
        <f>D978*E978</f>
        <v>0</v>
      </c>
      <c r="G978" s="128"/>
    </row>
    <row r="979" spans="1:7" s="175" customFormat="1" ht="40.5" customHeight="1">
      <c r="A979" s="744" t="s">
        <v>551</v>
      </c>
      <c r="B979" s="735" t="s">
        <v>685</v>
      </c>
      <c r="C979" s="736"/>
      <c r="D979" s="717"/>
      <c r="E979" s="192"/>
      <c r="F979" s="962"/>
    </row>
    <row r="980" spans="1:7" s="127" customFormat="1" ht="16.5" customHeight="1">
      <c r="A980" s="369"/>
      <c r="B980" s="304" t="s">
        <v>264</v>
      </c>
      <c r="C980" s="594" t="s">
        <v>19</v>
      </c>
      <c r="D980" s="643">
        <v>1</v>
      </c>
      <c r="E980" s="135"/>
      <c r="F980" s="643">
        <f>D980*E980</f>
        <v>0</v>
      </c>
      <c r="G980" s="128"/>
    </row>
    <row r="981" spans="1:7" s="175" customFormat="1" ht="23.25" customHeight="1">
      <c r="A981" s="744" t="s">
        <v>552</v>
      </c>
      <c r="B981" s="735" t="s">
        <v>605</v>
      </c>
      <c r="C981" s="736"/>
      <c r="D981" s="736"/>
      <c r="E981" s="192"/>
      <c r="F981" s="963"/>
    </row>
    <row r="982" spans="1:7" s="127" customFormat="1" ht="16.5" customHeight="1">
      <c r="A982" s="369"/>
      <c r="B982" s="304" t="s">
        <v>264</v>
      </c>
      <c r="C982" s="594" t="s">
        <v>19</v>
      </c>
      <c r="D982" s="643">
        <v>1</v>
      </c>
      <c r="E982" s="135"/>
      <c r="F982" s="643">
        <f>D982*E982</f>
        <v>0</v>
      </c>
      <c r="G982" s="128"/>
    </row>
    <row r="983" spans="1:7" s="175" customFormat="1" ht="32.25" customHeight="1">
      <c r="A983" s="744" t="s">
        <v>553</v>
      </c>
      <c r="B983" s="735" t="s">
        <v>607</v>
      </c>
      <c r="C983" s="741"/>
      <c r="D983" s="741"/>
      <c r="E983" s="182"/>
      <c r="F983" s="741"/>
    </row>
    <row r="984" spans="1:7" s="127" customFormat="1" ht="17.25" customHeight="1">
      <c r="A984" s="369"/>
      <c r="B984" s="304" t="s">
        <v>264</v>
      </c>
      <c r="C984" s="594" t="s">
        <v>19</v>
      </c>
      <c r="D984" s="643"/>
      <c r="E984" s="135"/>
      <c r="F984" s="643"/>
      <c r="G984" s="128"/>
    </row>
    <row r="985" spans="1:7" s="175" customFormat="1" ht="17.25" customHeight="1">
      <c r="A985" s="369"/>
      <c r="B985" s="343" t="s">
        <v>686</v>
      </c>
      <c r="C985" s="594" t="s">
        <v>585</v>
      </c>
      <c r="D985" s="643">
        <v>1</v>
      </c>
      <c r="E985" s="135"/>
      <c r="F985" s="643">
        <f>D985*E985</f>
        <v>0</v>
      </c>
    </row>
    <row r="986" spans="1:7" s="175" customFormat="1" ht="17.25" customHeight="1">
      <c r="A986" s="369"/>
      <c r="B986" s="343" t="s">
        <v>687</v>
      </c>
      <c r="C986" s="594" t="s">
        <v>585</v>
      </c>
      <c r="D986" s="643">
        <v>1</v>
      </c>
      <c r="E986" s="135"/>
      <c r="F986" s="643">
        <f>D986*E986</f>
        <v>0</v>
      </c>
    </row>
    <row r="987" spans="1:7" s="175" customFormat="1" ht="36" customHeight="1">
      <c r="A987" s="744" t="s">
        <v>558</v>
      </c>
      <c r="B987" s="735" t="s">
        <v>688</v>
      </c>
      <c r="C987" s="772"/>
      <c r="D987" s="772"/>
      <c r="E987" s="187"/>
      <c r="F987" s="772"/>
    </row>
    <row r="988" spans="1:7" s="175" customFormat="1" ht="17.25" customHeight="1">
      <c r="A988" s="369"/>
      <c r="B988" s="343" t="s">
        <v>694</v>
      </c>
      <c r="C988" s="594" t="s">
        <v>585</v>
      </c>
      <c r="D988" s="643">
        <v>8</v>
      </c>
      <c r="E988" s="135"/>
      <c r="F988" s="643">
        <f>D988*E988</f>
        <v>0</v>
      </c>
    </row>
    <row r="989" spans="1:7" s="175" customFormat="1" ht="39" customHeight="1">
      <c r="A989" s="744" t="s">
        <v>629</v>
      </c>
      <c r="B989" s="735" t="s">
        <v>613</v>
      </c>
      <c r="C989" s="741"/>
      <c r="D989" s="741"/>
      <c r="E989" s="193"/>
      <c r="F989" s="964"/>
    </row>
    <row r="990" spans="1:7" s="127" customFormat="1" ht="16.5" customHeight="1">
      <c r="A990" s="369"/>
      <c r="B990" s="304" t="s">
        <v>264</v>
      </c>
      <c r="C990" s="594" t="s">
        <v>585</v>
      </c>
      <c r="D990" s="643">
        <v>1</v>
      </c>
      <c r="E990" s="135"/>
      <c r="F990" s="643">
        <f>D990*E990</f>
        <v>0</v>
      </c>
      <c r="G990" s="128"/>
    </row>
    <row r="991" spans="1:7" s="175" customFormat="1" ht="123.75" customHeight="1">
      <c r="A991" s="744" t="s">
        <v>630</v>
      </c>
      <c r="B991" s="735" t="s">
        <v>689</v>
      </c>
      <c r="C991" s="717"/>
      <c r="D991" s="717"/>
      <c r="E991" s="192"/>
      <c r="F991" s="770"/>
    </row>
    <row r="992" spans="1:7" s="127" customFormat="1" ht="19.5" customHeight="1">
      <c r="A992" s="379"/>
      <c r="B992" s="727" t="s">
        <v>531</v>
      </c>
      <c r="C992" s="724" t="s">
        <v>349</v>
      </c>
      <c r="D992" s="733">
        <v>8</v>
      </c>
      <c r="E992" s="172"/>
      <c r="F992" s="958">
        <f>D992*E992</f>
        <v>0</v>
      </c>
      <c r="G992" s="128"/>
    </row>
    <row r="993" spans="1:7" s="175" customFormat="1" ht="43.5" customHeight="1">
      <c r="A993" s="744" t="s">
        <v>631</v>
      </c>
      <c r="B993" s="735" t="s">
        <v>690</v>
      </c>
      <c r="C993" s="772"/>
      <c r="D993" s="772"/>
      <c r="E993" s="187"/>
      <c r="F993" s="772"/>
    </row>
    <row r="994" spans="1:7" s="175" customFormat="1" ht="17.25" customHeight="1">
      <c r="A994" s="744"/>
      <c r="B994" s="981" t="s">
        <v>617</v>
      </c>
      <c r="C994" s="747" t="s">
        <v>58</v>
      </c>
      <c r="D994" s="773">
        <v>60</v>
      </c>
      <c r="E994" s="184"/>
      <c r="F994" s="964"/>
    </row>
    <row r="995" spans="1:7" s="175" customFormat="1" ht="17.25" customHeight="1">
      <c r="A995" s="744"/>
      <c r="B995" s="981" t="s">
        <v>618</v>
      </c>
      <c r="C995" s="747" t="s">
        <v>58</v>
      </c>
      <c r="D995" s="773">
        <v>30</v>
      </c>
      <c r="E995" s="184"/>
      <c r="F995" s="964"/>
    </row>
    <row r="996" spans="1:7" s="175" customFormat="1" ht="17.25" customHeight="1">
      <c r="A996" s="744"/>
      <c r="B996" s="981" t="s">
        <v>619</v>
      </c>
      <c r="C996" s="747" t="s">
        <v>58</v>
      </c>
      <c r="D996" s="773">
        <v>12</v>
      </c>
      <c r="E996" s="184"/>
      <c r="F996" s="964"/>
    </row>
    <row r="997" spans="1:7" s="175" customFormat="1" ht="17.25" customHeight="1">
      <c r="A997" s="744"/>
      <c r="B997" s="981" t="s">
        <v>620</v>
      </c>
      <c r="C997" s="747" t="s">
        <v>58</v>
      </c>
      <c r="D997" s="773">
        <v>6</v>
      </c>
      <c r="E997" s="184"/>
      <c r="F997" s="964"/>
    </row>
    <row r="998" spans="1:7" s="175" customFormat="1" ht="17.25" customHeight="1">
      <c r="A998" s="744"/>
      <c r="B998" s="981" t="s">
        <v>691</v>
      </c>
      <c r="C998" s="747" t="s">
        <v>58</v>
      </c>
      <c r="D998" s="773">
        <v>18</v>
      </c>
      <c r="E998" s="184"/>
      <c r="F998" s="964"/>
    </row>
    <row r="999" spans="1:7" s="175" customFormat="1" ht="44.25" customHeight="1">
      <c r="A999" s="744"/>
      <c r="B999" s="735" t="s">
        <v>674</v>
      </c>
      <c r="C999" s="772"/>
      <c r="D999" s="773"/>
      <c r="E999" s="187"/>
      <c r="F999" s="772"/>
    </row>
    <row r="1000" spans="1:7" s="175" customFormat="1" ht="17.25" customHeight="1">
      <c r="A1000" s="744"/>
      <c r="B1000" s="981" t="s">
        <v>617</v>
      </c>
      <c r="C1000" s="747" t="s">
        <v>58</v>
      </c>
      <c r="D1000" s="773">
        <v>60</v>
      </c>
      <c r="E1000" s="184"/>
      <c r="F1000" s="964"/>
    </row>
    <row r="1001" spans="1:7" s="175" customFormat="1" ht="17.25" customHeight="1">
      <c r="A1001" s="744"/>
      <c r="B1001" s="981" t="s">
        <v>618</v>
      </c>
      <c r="C1001" s="747" t="s">
        <v>58</v>
      </c>
      <c r="D1001" s="773">
        <v>30</v>
      </c>
      <c r="E1001" s="184"/>
      <c r="F1001" s="964"/>
    </row>
    <row r="1002" spans="1:7" s="175" customFormat="1" ht="17.25" customHeight="1">
      <c r="A1002" s="744"/>
      <c r="B1002" s="981" t="s">
        <v>619</v>
      </c>
      <c r="C1002" s="747" t="s">
        <v>58</v>
      </c>
      <c r="D1002" s="773">
        <v>12</v>
      </c>
      <c r="E1002" s="184"/>
      <c r="F1002" s="964"/>
    </row>
    <row r="1003" spans="1:7" s="175" customFormat="1" ht="17.25" customHeight="1">
      <c r="A1003" s="744"/>
      <c r="B1003" s="981" t="s">
        <v>620</v>
      </c>
      <c r="C1003" s="747" t="s">
        <v>58</v>
      </c>
      <c r="D1003" s="773">
        <v>6</v>
      </c>
      <c r="E1003" s="184"/>
      <c r="F1003" s="964"/>
    </row>
    <row r="1004" spans="1:7" s="175" customFormat="1" ht="17.25" customHeight="1">
      <c r="A1004" s="744"/>
      <c r="B1004" s="981" t="s">
        <v>691</v>
      </c>
      <c r="C1004" s="747" t="s">
        <v>58</v>
      </c>
      <c r="D1004" s="773">
        <v>18</v>
      </c>
      <c r="E1004" s="184"/>
      <c r="F1004" s="964"/>
    </row>
    <row r="1005" spans="1:7" s="175" customFormat="1" ht="92.25" customHeight="1">
      <c r="A1005" s="744"/>
      <c r="B1005" s="735" t="s">
        <v>622</v>
      </c>
      <c r="C1005" s="717" t="s">
        <v>675</v>
      </c>
      <c r="D1005" s="773">
        <v>12</v>
      </c>
      <c r="E1005" s="192"/>
      <c r="F1005" s="962"/>
    </row>
    <row r="1006" spans="1:7" s="127" customFormat="1" ht="19.5" customHeight="1">
      <c r="A1006" s="379"/>
      <c r="B1006" s="727" t="s">
        <v>531</v>
      </c>
      <c r="C1006" s="724" t="s">
        <v>349</v>
      </c>
      <c r="D1006" s="733">
        <v>1</v>
      </c>
      <c r="E1006" s="172"/>
      <c r="F1006" s="958">
        <f>D1006*E1006</f>
        <v>0</v>
      </c>
      <c r="G1006" s="128"/>
    </row>
    <row r="1007" spans="1:7" s="175" customFormat="1" ht="48">
      <c r="A1007" s="744" t="s">
        <v>632</v>
      </c>
      <c r="B1007" s="735" t="s">
        <v>624</v>
      </c>
      <c r="C1007" s="717"/>
      <c r="D1007" s="717"/>
      <c r="E1007" s="192"/>
      <c r="F1007" s="962"/>
    </row>
    <row r="1008" spans="1:7" s="175" customFormat="1" ht="17.25" customHeight="1">
      <c r="A1008" s="744"/>
      <c r="B1008" s="981" t="s">
        <v>625</v>
      </c>
      <c r="C1008" s="747" t="s">
        <v>58</v>
      </c>
      <c r="D1008" s="773">
        <v>31</v>
      </c>
      <c r="E1008" s="184"/>
      <c r="F1008" s="964"/>
    </row>
    <row r="1009" spans="1:8" s="175" customFormat="1" ht="17.25" customHeight="1">
      <c r="A1009" s="744"/>
      <c r="B1009" s="981" t="s">
        <v>626</v>
      </c>
      <c r="C1009" s="747" t="s">
        <v>58</v>
      </c>
      <c r="D1009" s="773">
        <v>16</v>
      </c>
      <c r="E1009" s="184"/>
      <c r="F1009" s="964"/>
    </row>
    <row r="1010" spans="1:8" s="127" customFormat="1" ht="19.5" customHeight="1">
      <c r="A1010" s="379"/>
      <c r="B1010" s="727" t="s">
        <v>531</v>
      </c>
      <c r="C1010" s="724" t="s">
        <v>349</v>
      </c>
      <c r="D1010" s="733">
        <v>1</v>
      </c>
      <c r="E1010" s="172"/>
      <c r="F1010" s="958">
        <f>D1010*E1010</f>
        <v>0</v>
      </c>
      <c r="G1010" s="128"/>
    </row>
    <row r="1011" spans="1:8" s="175" customFormat="1" ht="38.25" customHeight="1">
      <c r="A1011" s="744" t="s">
        <v>633</v>
      </c>
      <c r="B1011" s="754" t="s">
        <v>627</v>
      </c>
      <c r="C1011" s="736"/>
      <c r="D1011" s="773"/>
      <c r="E1011" s="192"/>
      <c r="F1011" s="962"/>
    </row>
    <row r="1012" spans="1:8" s="2" customFormat="1" ht="14.25" customHeight="1">
      <c r="A1012" s="758"/>
      <c r="B1012" s="759" t="s">
        <v>262</v>
      </c>
      <c r="C1012" s="620" t="s">
        <v>222</v>
      </c>
      <c r="D1012" s="244">
        <v>1</v>
      </c>
      <c r="E1012" s="125"/>
      <c r="F1012" s="912">
        <f>D1012*E1012</f>
        <v>0</v>
      </c>
      <c r="G1012" s="32"/>
      <c r="H1012" s="17"/>
    </row>
    <row r="1013" spans="1:8" s="175" customFormat="1" ht="21.75" customHeight="1">
      <c r="A1013" s="744" t="s">
        <v>634</v>
      </c>
      <c r="B1013" s="735" t="s">
        <v>628</v>
      </c>
      <c r="C1013" s="736"/>
      <c r="D1013" s="773"/>
      <c r="E1013" s="192"/>
      <c r="F1013" s="962"/>
    </row>
    <row r="1014" spans="1:8" s="2" customFormat="1" ht="14.25" customHeight="1">
      <c r="A1014" s="758"/>
      <c r="B1014" s="759" t="s">
        <v>262</v>
      </c>
      <c r="C1014" s="620" t="s">
        <v>222</v>
      </c>
      <c r="D1014" s="244">
        <v>1</v>
      </c>
      <c r="E1014" s="125"/>
      <c r="F1014" s="912">
        <f>D1014*E1014</f>
        <v>0</v>
      </c>
      <c r="G1014" s="32"/>
      <c r="H1014" s="17"/>
    </row>
    <row r="1015" spans="1:8" s="2" customFormat="1" ht="14.25" customHeight="1">
      <c r="A1015" s="786"/>
      <c r="B1015" s="787"/>
      <c r="C1015" s="617"/>
      <c r="D1015" s="248"/>
      <c r="E1015" s="197"/>
      <c r="F1015" s="968"/>
      <c r="G1015" s="32"/>
      <c r="H1015" s="17"/>
    </row>
    <row r="1016" spans="1:8" s="175" customFormat="1" ht="28.5" customHeight="1">
      <c r="A1016" s="575"/>
      <c r="B1016" s="1046" t="s">
        <v>695</v>
      </c>
      <c r="C1016" s="1047"/>
      <c r="D1016" s="1047"/>
      <c r="E1016" s="109"/>
      <c r="F1016" s="938">
        <f>SUM(F955:F1014)</f>
        <v>0</v>
      </c>
    </row>
    <row r="1017" spans="1:8" s="175" customFormat="1" ht="18" customHeight="1">
      <c r="A1017" s="788"/>
      <c r="B1017" s="788"/>
      <c r="C1017" s="788"/>
      <c r="D1017" s="788"/>
      <c r="E1017" s="198"/>
      <c r="F1017" s="969"/>
    </row>
    <row r="1018" spans="1:8" s="175" customFormat="1" ht="30.75" customHeight="1">
      <c r="A1018" s="789" t="s">
        <v>736</v>
      </c>
      <c r="B1018" s="1021" t="s">
        <v>735</v>
      </c>
      <c r="C1018" s="625"/>
      <c r="D1018" s="625"/>
      <c r="E1018" s="625"/>
      <c r="F1018" s="914"/>
    </row>
    <row r="1019" spans="1:8" s="175" customFormat="1" ht="17.25" customHeight="1">
      <c r="A1019" s="790"/>
      <c r="B1019" s="780"/>
      <c r="C1019" s="780"/>
      <c r="D1019" s="780"/>
      <c r="E1019" s="196"/>
      <c r="F1019" s="780"/>
    </row>
    <row r="1020" spans="1:8" s="175" customFormat="1" ht="154.5" customHeight="1">
      <c r="A1020" s="791" t="s">
        <v>66</v>
      </c>
      <c r="B1020" s="792" t="s">
        <v>696</v>
      </c>
      <c r="C1020" s="793"/>
      <c r="D1020" s="793"/>
      <c r="E1020" s="1010"/>
      <c r="F1020" s="970"/>
    </row>
    <row r="1021" spans="1:8" s="175" customFormat="1" ht="115.5" customHeight="1">
      <c r="A1021" s="1025" t="s">
        <v>533</v>
      </c>
      <c r="B1021" s="794" t="s">
        <v>743</v>
      </c>
      <c r="C1021" s="1028" t="s">
        <v>585</v>
      </c>
      <c r="D1021" s="1037">
        <v>1</v>
      </c>
      <c r="E1021" s="1042"/>
      <c r="F1021" s="1024"/>
    </row>
    <row r="1022" spans="1:8" s="175" customFormat="1" ht="45.75" customHeight="1">
      <c r="A1022" s="1026"/>
      <c r="B1022" s="796" t="s">
        <v>744</v>
      </c>
      <c r="C1022" s="1028"/>
      <c r="D1022" s="1038"/>
      <c r="E1022" s="1042"/>
      <c r="F1022" s="1024"/>
    </row>
    <row r="1023" spans="1:8" s="175" customFormat="1" ht="21.75" customHeight="1">
      <c r="A1023" s="1026"/>
      <c r="B1023" s="796" t="s">
        <v>697</v>
      </c>
      <c r="C1023" s="1028"/>
      <c r="D1023" s="1038"/>
      <c r="E1023" s="1042"/>
      <c r="F1023" s="1024"/>
    </row>
    <row r="1024" spans="1:8" s="175" customFormat="1" ht="24.75" customHeight="1">
      <c r="A1024" s="1026"/>
      <c r="B1024" s="796" t="s">
        <v>698</v>
      </c>
      <c r="C1024" s="1028"/>
      <c r="D1024" s="1038"/>
      <c r="E1024" s="1042"/>
      <c r="F1024" s="1024"/>
    </row>
    <row r="1025" spans="1:7" s="175" customFormat="1" ht="24.75" customHeight="1">
      <c r="A1025" s="1026"/>
      <c r="B1025" s="797" t="s">
        <v>699</v>
      </c>
      <c r="C1025" s="1028"/>
      <c r="D1025" s="1039"/>
      <c r="E1025" s="1042"/>
      <c r="F1025" s="1024"/>
    </row>
    <row r="1026" spans="1:7" s="175" customFormat="1" ht="24">
      <c r="A1026" s="1026"/>
      <c r="B1026" s="798" t="s">
        <v>700</v>
      </c>
      <c r="C1026" s="793" t="s">
        <v>745</v>
      </c>
      <c r="D1026" s="795">
        <v>14</v>
      </c>
      <c r="E1026" s="1010"/>
      <c r="F1026" s="970"/>
    </row>
    <row r="1027" spans="1:7" s="127" customFormat="1" ht="19.5" customHeight="1">
      <c r="A1027" s="727"/>
      <c r="B1027" s="727" t="s">
        <v>531</v>
      </c>
      <c r="C1027" s="799" t="s">
        <v>349</v>
      </c>
      <c r="D1027" s="800">
        <v>1</v>
      </c>
      <c r="E1027" s="1011"/>
      <c r="F1027" s="958">
        <f>D1027*E1027</f>
        <v>0</v>
      </c>
      <c r="G1027" s="128"/>
    </row>
    <row r="1028" spans="1:7" s="175" customFormat="1" ht="36">
      <c r="A1028" s="1025" t="s">
        <v>538</v>
      </c>
      <c r="B1028" s="801" t="s">
        <v>746</v>
      </c>
      <c r="C1028" s="793"/>
      <c r="D1028" s="793"/>
      <c r="E1028" s="1010"/>
      <c r="F1028" s="970"/>
    </row>
    <row r="1029" spans="1:7" s="175" customFormat="1" ht="17.25" customHeight="1">
      <c r="A1029" s="1026"/>
      <c r="B1029" s="801" t="s">
        <v>701</v>
      </c>
      <c r="C1029" s="793"/>
      <c r="D1029" s="802"/>
      <c r="E1029" s="1012"/>
      <c r="F1029" s="971"/>
    </row>
    <row r="1030" spans="1:7" s="175" customFormat="1" ht="17.25" customHeight="1">
      <c r="A1030" s="1026"/>
      <c r="B1030" s="801" t="s">
        <v>702</v>
      </c>
      <c r="C1030" s="746" t="s">
        <v>58</v>
      </c>
      <c r="D1030" s="795">
        <v>8</v>
      </c>
      <c r="E1030" s="1010"/>
      <c r="F1030" s="970"/>
    </row>
    <row r="1031" spans="1:7" s="175" customFormat="1" ht="17.25" customHeight="1">
      <c r="A1031" s="1026"/>
      <c r="B1031" s="801" t="s">
        <v>703</v>
      </c>
      <c r="C1031" s="746" t="s">
        <v>58</v>
      </c>
      <c r="D1031" s="795">
        <v>12</v>
      </c>
      <c r="E1031" s="1010"/>
      <c r="F1031" s="970"/>
    </row>
    <row r="1032" spans="1:7" s="175" customFormat="1" ht="17.25" customHeight="1">
      <c r="A1032" s="1026"/>
      <c r="B1032" s="801" t="s">
        <v>704</v>
      </c>
      <c r="C1032" s="746" t="s">
        <v>58</v>
      </c>
      <c r="D1032" s="795">
        <v>14</v>
      </c>
      <c r="E1032" s="1010"/>
      <c r="F1032" s="970"/>
    </row>
    <row r="1033" spans="1:7" s="175" customFormat="1" ht="17.25" customHeight="1">
      <c r="A1033" s="1026"/>
      <c r="B1033" s="801" t="s">
        <v>705</v>
      </c>
      <c r="C1033" s="746" t="s">
        <v>58</v>
      </c>
      <c r="D1033" s="795">
        <v>27</v>
      </c>
      <c r="E1033" s="1010"/>
      <c r="F1033" s="970"/>
    </row>
    <row r="1034" spans="1:7" s="175" customFormat="1" ht="17.25" customHeight="1">
      <c r="A1034" s="1026"/>
      <c r="B1034" s="801" t="s">
        <v>706</v>
      </c>
      <c r="C1034" s="793"/>
      <c r="D1034" s="795"/>
      <c r="E1034" s="1012"/>
      <c r="F1034" s="971"/>
    </row>
    <row r="1035" spans="1:7" s="175" customFormat="1" ht="17.25" customHeight="1">
      <c r="A1035" s="1026"/>
      <c r="B1035" s="798" t="s">
        <v>707</v>
      </c>
      <c r="C1035" s="793" t="s">
        <v>585</v>
      </c>
      <c r="D1035" s="795">
        <v>2</v>
      </c>
      <c r="E1035" s="1010"/>
      <c r="F1035" s="970"/>
    </row>
    <row r="1036" spans="1:7" s="175" customFormat="1" ht="17.25" customHeight="1">
      <c r="A1036" s="1026"/>
      <c r="B1036" s="798" t="s">
        <v>708</v>
      </c>
      <c r="C1036" s="793" t="s">
        <v>585</v>
      </c>
      <c r="D1036" s="795">
        <v>2</v>
      </c>
      <c r="E1036" s="1010"/>
      <c r="F1036" s="970"/>
    </row>
    <row r="1037" spans="1:7" s="175" customFormat="1" ht="17.25" customHeight="1">
      <c r="A1037" s="1026"/>
      <c r="B1037" s="798" t="s">
        <v>709</v>
      </c>
      <c r="C1037" s="793" t="s">
        <v>585</v>
      </c>
      <c r="D1037" s="795">
        <v>2</v>
      </c>
      <c r="E1037" s="1010"/>
      <c r="F1037" s="970"/>
    </row>
    <row r="1038" spans="1:7" s="175" customFormat="1" ht="17.25" customHeight="1">
      <c r="A1038" s="1026"/>
      <c r="B1038" s="798" t="s">
        <v>710</v>
      </c>
      <c r="C1038" s="793" t="s">
        <v>585</v>
      </c>
      <c r="D1038" s="795">
        <v>2</v>
      </c>
      <c r="E1038" s="1010"/>
      <c r="F1038" s="970"/>
    </row>
    <row r="1039" spans="1:7" s="175" customFormat="1" ht="17.25" customHeight="1">
      <c r="A1039" s="1026"/>
      <c r="B1039" s="801" t="s">
        <v>711</v>
      </c>
      <c r="C1039" s="793"/>
      <c r="D1039" s="795"/>
      <c r="E1039" s="1012"/>
      <c r="F1039" s="971"/>
    </row>
    <row r="1040" spans="1:7" s="175" customFormat="1" ht="17.25" customHeight="1">
      <c r="A1040" s="1026"/>
      <c r="B1040" s="798" t="s">
        <v>705</v>
      </c>
      <c r="C1040" s="793" t="s">
        <v>585</v>
      </c>
      <c r="D1040" s="795">
        <v>12</v>
      </c>
      <c r="E1040" s="1010"/>
      <c r="F1040" s="970"/>
    </row>
    <row r="1041" spans="1:7" s="175" customFormat="1" ht="17.25" customHeight="1">
      <c r="A1041" s="1026"/>
      <c r="B1041" s="801" t="s">
        <v>712</v>
      </c>
      <c r="C1041" s="793"/>
      <c r="D1041" s="795"/>
      <c r="E1041" s="1012"/>
      <c r="F1041" s="971"/>
    </row>
    <row r="1042" spans="1:7" s="175" customFormat="1" ht="17.25" customHeight="1">
      <c r="A1042" s="1026"/>
      <c r="B1042" s="798" t="s">
        <v>713</v>
      </c>
      <c r="C1042" s="793" t="s">
        <v>585</v>
      </c>
      <c r="D1042" s="795">
        <v>2</v>
      </c>
      <c r="E1042" s="1010"/>
      <c r="F1042" s="970"/>
    </row>
    <row r="1043" spans="1:7" s="175" customFormat="1" ht="17.25" customHeight="1">
      <c r="A1043" s="1026"/>
      <c r="B1043" s="798" t="s">
        <v>714</v>
      </c>
      <c r="C1043" s="793" t="s">
        <v>585</v>
      </c>
      <c r="D1043" s="795">
        <v>2</v>
      </c>
      <c r="E1043" s="1010"/>
      <c r="F1043" s="970"/>
    </row>
    <row r="1044" spans="1:7" s="175" customFormat="1" ht="17.25" customHeight="1">
      <c r="A1044" s="1026"/>
      <c r="B1044" s="798" t="s">
        <v>715</v>
      </c>
      <c r="C1044" s="793" t="s">
        <v>585</v>
      </c>
      <c r="D1044" s="795">
        <v>6</v>
      </c>
      <c r="E1044" s="1010"/>
      <c r="F1044" s="970"/>
    </row>
    <row r="1045" spans="1:7" s="175" customFormat="1" ht="17.25" customHeight="1">
      <c r="A1045" s="1026"/>
      <c r="B1045" s="798" t="s">
        <v>716</v>
      </c>
      <c r="C1045" s="793"/>
      <c r="D1045" s="795"/>
      <c r="E1045" s="1010"/>
      <c r="F1045" s="970"/>
    </row>
    <row r="1046" spans="1:7" s="175" customFormat="1" ht="17.25" customHeight="1">
      <c r="A1046" s="1026"/>
      <c r="B1046" s="798" t="s">
        <v>717</v>
      </c>
      <c r="C1046" s="793" t="s">
        <v>585</v>
      </c>
      <c r="D1046" s="795">
        <v>4</v>
      </c>
      <c r="E1046" s="1010"/>
      <c r="F1046" s="970"/>
    </row>
    <row r="1047" spans="1:7" s="175" customFormat="1" ht="27.75" customHeight="1">
      <c r="A1047" s="1026"/>
      <c r="B1047" s="798" t="s">
        <v>718</v>
      </c>
      <c r="C1047" s="793"/>
      <c r="D1047" s="795"/>
      <c r="E1047" s="1010"/>
      <c r="F1047" s="970"/>
    </row>
    <row r="1048" spans="1:7" s="175" customFormat="1" ht="15" customHeight="1">
      <c r="A1048" s="1026"/>
      <c r="B1048" s="798" t="s">
        <v>705</v>
      </c>
      <c r="C1048" s="793" t="s">
        <v>585</v>
      </c>
      <c r="D1048" s="795">
        <v>10</v>
      </c>
      <c r="E1048" s="1010"/>
      <c r="F1048" s="970"/>
    </row>
    <row r="1049" spans="1:7" s="175" customFormat="1" ht="31.5" customHeight="1">
      <c r="A1049" s="1026"/>
      <c r="B1049" s="798" t="s">
        <v>719</v>
      </c>
      <c r="C1049" s="793" t="s">
        <v>745</v>
      </c>
      <c r="D1049" s="795">
        <v>70</v>
      </c>
      <c r="E1049" s="1010"/>
      <c r="F1049" s="970"/>
    </row>
    <row r="1050" spans="1:7" s="127" customFormat="1" ht="19.5" customHeight="1">
      <c r="A1050" s="727"/>
      <c r="B1050" s="727" t="s">
        <v>531</v>
      </c>
      <c r="C1050" s="799" t="s">
        <v>349</v>
      </c>
      <c r="D1050" s="800">
        <v>1</v>
      </c>
      <c r="E1050" s="1011"/>
      <c r="F1050" s="958">
        <f>D1050*E1050</f>
        <v>0</v>
      </c>
      <c r="G1050" s="128"/>
    </row>
    <row r="1051" spans="1:7" s="175" customFormat="1" ht="85.5" customHeight="1">
      <c r="A1051" s="744" t="s">
        <v>545</v>
      </c>
      <c r="B1051" s="798" t="s">
        <v>747</v>
      </c>
      <c r="C1051" s="793"/>
      <c r="D1051" s="793"/>
      <c r="E1051" s="1013"/>
      <c r="F1051" s="962"/>
    </row>
    <row r="1052" spans="1:7" s="127" customFormat="1" ht="22.5" customHeight="1">
      <c r="A1052" s="727"/>
      <c r="B1052" s="727" t="s">
        <v>531</v>
      </c>
      <c r="C1052" s="799" t="s">
        <v>349</v>
      </c>
      <c r="D1052" s="800">
        <v>10</v>
      </c>
      <c r="E1052" s="1011"/>
      <c r="F1052" s="958">
        <f>D1052*E1052</f>
        <v>0</v>
      </c>
      <c r="G1052" s="128"/>
    </row>
    <row r="1053" spans="1:7" s="175" customFormat="1" ht="25.5" customHeight="1">
      <c r="A1053" s="744" t="s">
        <v>546</v>
      </c>
      <c r="B1053" s="798" t="s">
        <v>720</v>
      </c>
      <c r="C1053" s="793"/>
      <c r="D1053" s="793"/>
      <c r="E1053" s="1013"/>
      <c r="F1053" s="962"/>
    </row>
    <row r="1054" spans="1:7" s="127" customFormat="1" ht="16.5" customHeight="1">
      <c r="A1054" s="304"/>
      <c r="B1054" s="304" t="s">
        <v>264</v>
      </c>
      <c r="C1054" s="732" t="s">
        <v>19</v>
      </c>
      <c r="D1054" s="803">
        <v>10</v>
      </c>
      <c r="E1054" s="1014"/>
      <c r="F1054" s="643">
        <f>D1054*E1054</f>
        <v>0</v>
      </c>
      <c r="G1054" s="128"/>
    </row>
    <row r="1055" spans="1:7" s="175" customFormat="1" ht="42.75" customHeight="1">
      <c r="A1055" s="744" t="s">
        <v>547</v>
      </c>
      <c r="B1055" s="798" t="s">
        <v>721</v>
      </c>
      <c r="C1055" s="793"/>
      <c r="D1055" s="793"/>
      <c r="E1055" s="1013"/>
      <c r="F1055" s="962"/>
    </row>
    <row r="1056" spans="1:7" s="127" customFormat="1" ht="16.5" customHeight="1">
      <c r="A1056" s="304"/>
      <c r="B1056" s="304" t="s">
        <v>264</v>
      </c>
      <c r="C1056" s="732" t="s">
        <v>19</v>
      </c>
      <c r="D1056" s="803">
        <v>2</v>
      </c>
      <c r="E1056" s="1014"/>
      <c r="F1056" s="643">
        <f>D1056*E1056</f>
        <v>0</v>
      </c>
      <c r="G1056" s="128"/>
    </row>
    <row r="1057" spans="1:7" s="175" customFormat="1" ht="25.8">
      <c r="A1057" s="1025" t="s">
        <v>548</v>
      </c>
      <c r="B1057" s="804" t="s">
        <v>748</v>
      </c>
      <c r="C1057" s="1028"/>
      <c r="D1057" s="1028"/>
      <c r="E1057" s="1029"/>
      <c r="F1057" s="1030"/>
    </row>
    <row r="1058" spans="1:7" s="175" customFormat="1" ht="21" customHeight="1">
      <c r="A1058" s="1027"/>
      <c r="B1058" s="797" t="s">
        <v>722</v>
      </c>
      <c r="C1058" s="1028"/>
      <c r="D1058" s="1028"/>
      <c r="E1058" s="1029"/>
      <c r="F1058" s="1030"/>
    </row>
    <row r="1059" spans="1:7" s="127" customFormat="1" ht="16.5" customHeight="1">
      <c r="A1059" s="304"/>
      <c r="B1059" s="304" t="s">
        <v>264</v>
      </c>
      <c r="C1059" s="732" t="s">
        <v>19</v>
      </c>
      <c r="D1059" s="803">
        <v>5</v>
      </c>
      <c r="E1059" s="1014"/>
      <c r="F1059" s="643">
        <f>D1059*E1059</f>
        <v>0</v>
      </c>
      <c r="G1059" s="128"/>
    </row>
    <row r="1060" spans="1:7" s="175" customFormat="1" ht="36" customHeight="1">
      <c r="A1060" s="744" t="s">
        <v>549</v>
      </c>
      <c r="B1060" s="798" t="s">
        <v>723</v>
      </c>
      <c r="C1060" s="793"/>
      <c r="D1060" s="793"/>
      <c r="E1060" s="1013"/>
      <c r="F1060" s="962"/>
    </row>
    <row r="1061" spans="1:7" s="127" customFormat="1" ht="16.5" customHeight="1">
      <c r="A1061" s="304"/>
      <c r="B1061" s="304" t="s">
        <v>264</v>
      </c>
      <c r="C1061" s="732" t="s">
        <v>19</v>
      </c>
      <c r="D1061" s="803">
        <v>1</v>
      </c>
      <c r="E1061" s="1014"/>
      <c r="F1061" s="643">
        <f>D1061*E1061</f>
        <v>0</v>
      </c>
      <c r="G1061" s="128"/>
    </row>
    <row r="1062" spans="1:7" s="175" customFormat="1" ht="41.25" customHeight="1">
      <c r="A1062" s="744" t="s">
        <v>550</v>
      </c>
      <c r="B1062" s="798" t="s">
        <v>724</v>
      </c>
      <c r="C1062" s="793"/>
      <c r="D1062" s="793"/>
      <c r="E1062" s="1013"/>
      <c r="F1062" s="962"/>
    </row>
    <row r="1063" spans="1:7" s="127" customFormat="1" ht="16.5" customHeight="1">
      <c r="A1063" s="304"/>
      <c r="B1063" s="304" t="s">
        <v>264</v>
      </c>
      <c r="C1063" s="732" t="s">
        <v>19</v>
      </c>
      <c r="D1063" s="803">
        <v>1</v>
      </c>
      <c r="E1063" s="1014"/>
      <c r="F1063" s="643">
        <f>D1063*E1063</f>
        <v>0</v>
      </c>
      <c r="G1063" s="128"/>
    </row>
    <row r="1064" spans="1:7" s="175" customFormat="1" ht="39" customHeight="1">
      <c r="A1064" s="1025" t="s">
        <v>551</v>
      </c>
      <c r="B1064" s="798" t="s">
        <v>725</v>
      </c>
      <c r="C1064" s="793"/>
      <c r="D1064" s="793"/>
      <c r="E1064" s="1010"/>
      <c r="F1064" s="970"/>
    </row>
    <row r="1065" spans="1:7" s="175" customFormat="1" ht="17.25" customHeight="1">
      <c r="A1065" s="1026"/>
      <c r="B1065" s="801" t="s">
        <v>701</v>
      </c>
      <c r="C1065" s="793"/>
      <c r="D1065" s="793"/>
      <c r="E1065" s="1010"/>
      <c r="F1065" s="970"/>
    </row>
    <row r="1066" spans="1:7" s="175" customFormat="1" ht="17.25" customHeight="1">
      <c r="A1066" s="1026"/>
      <c r="B1066" s="801" t="s">
        <v>726</v>
      </c>
      <c r="C1066" s="746" t="s">
        <v>58</v>
      </c>
      <c r="D1066" s="805">
        <v>6</v>
      </c>
      <c r="E1066" s="1010"/>
      <c r="F1066" s="970"/>
    </row>
    <row r="1067" spans="1:7" s="175" customFormat="1" ht="17.25" customHeight="1">
      <c r="A1067" s="1026"/>
      <c r="B1067" s="801" t="s">
        <v>727</v>
      </c>
      <c r="C1067" s="746" t="s">
        <v>58</v>
      </c>
      <c r="D1067" s="805">
        <v>7</v>
      </c>
      <c r="E1067" s="1010"/>
      <c r="F1067" s="970"/>
    </row>
    <row r="1068" spans="1:7" s="175" customFormat="1" ht="17.25" customHeight="1">
      <c r="A1068" s="1026"/>
      <c r="B1068" s="801" t="s">
        <v>728</v>
      </c>
      <c r="C1068" s="746" t="s">
        <v>58</v>
      </c>
      <c r="D1068" s="805">
        <v>3</v>
      </c>
      <c r="E1068" s="1010"/>
      <c r="F1068" s="970"/>
    </row>
    <row r="1069" spans="1:7" s="175" customFormat="1" ht="17.25" customHeight="1">
      <c r="A1069" s="1026"/>
      <c r="B1069" s="801" t="s">
        <v>729</v>
      </c>
      <c r="C1069" s="793"/>
      <c r="D1069" s="805"/>
      <c r="E1069" s="1010"/>
      <c r="F1069" s="970"/>
    </row>
    <row r="1070" spans="1:7" s="175" customFormat="1" ht="17.25" customHeight="1">
      <c r="A1070" s="1026"/>
      <c r="B1070" s="801" t="s">
        <v>727</v>
      </c>
      <c r="C1070" s="793" t="s">
        <v>585</v>
      </c>
      <c r="D1070" s="805">
        <v>2</v>
      </c>
      <c r="E1070" s="1010"/>
      <c r="F1070" s="970"/>
    </row>
    <row r="1071" spans="1:7" s="175" customFormat="1" ht="17.25" customHeight="1">
      <c r="A1071" s="1026"/>
      <c r="B1071" s="801" t="s">
        <v>728</v>
      </c>
      <c r="C1071" s="793" t="s">
        <v>585</v>
      </c>
      <c r="D1071" s="805">
        <v>1</v>
      </c>
      <c r="E1071" s="1010"/>
      <c r="F1071" s="970"/>
    </row>
    <row r="1072" spans="1:7" s="175" customFormat="1" ht="17.25" customHeight="1">
      <c r="A1072" s="1026"/>
      <c r="B1072" s="801" t="s">
        <v>711</v>
      </c>
      <c r="C1072" s="793"/>
      <c r="D1072" s="805"/>
      <c r="E1072" s="1010"/>
      <c r="F1072" s="970"/>
    </row>
    <row r="1073" spans="1:8" s="175" customFormat="1" ht="17.25" customHeight="1">
      <c r="A1073" s="1026"/>
      <c r="B1073" s="801" t="s">
        <v>728</v>
      </c>
      <c r="C1073" s="793" t="s">
        <v>585</v>
      </c>
      <c r="D1073" s="805">
        <v>5</v>
      </c>
      <c r="E1073" s="1010"/>
      <c r="F1073" s="970"/>
    </row>
    <row r="1074" spans="1:8" s="175" customFormat="1" ht="17.25" customHeight="1">
      <c r="A1074" s="1026"/>
      <c r="B1074" s="801" t="s">
        <v>730</v>
      </c>
      <c r="C1074" s="793"/>
      <c r="D1074" s="805"/>
      <c r="E1074" s="1010"/>
      <c r="F1074" s="970"/>
    </row>
    <row r="1075" spans="1:8" s="175" customFormat="1" ht="17.25" customHeight="1">
      <c r="A1075" s="1026"/>
      <c r="B1075" s="798" t="s">
        <v>731</v>
      </c>
      <c r="C1075" s="793" t="s">
        <v>585</v>
      </c>
      <c r="D1075" s="805">
        <v>1</v>
      </c>
      <c r="E1075" s="1010"/>
      <c r="F1075" s="970"/>
    </row>
    <row r="1076" spans="1:8" s="175" customFormat="1" ht="17.25" customHeight="1">
      <c r="A1076" s="1026"/>
      <c r="B1076" s="798" t="s">
        <v>732</v>
      </c>
      <c r="C1076" s="793" t="s">
        <v>585</v>
      </c>
      <c r="D1076" s="805">
        <v>3</v>
      </c>
      <c r="E1076" s="1010"/>
      <c r="F1076" s="970"/>
    </row>
    <row r="1077" spans="1:8" s="127" customFormat="1" ht="22.5" customHeight="1">
      <c r="A1077" s="727"/>
      <c r="B1077" s="727" t="s">
        <v>531</v>
      </c>
      <c r="C1077" s="799" t="s">
        <v>349</v>
      </c>
      <c r="D1077" s="800">
        <v>1</v>
      </c>
      <c r="E1077" s="1011"/>
      <c r="F1077" s="958">
        <f>D1077*E1077</f>
        <v>0</v>
      </c>
      <c r="G1077" s="128"/>
    </row>
    <row r="1078" spans="1:8" s="175" customFormat="1" ht="27" customHeight="1">
      <c r="A1078" s="806" t="s">
        <v>552</v>
      </c>
      <c r="B1078" s="798" t="s">
        <v>733</v>
      </c>
      <c r="C1078" s="793"/>
      <c r="D1078" s="793"/>
      <c r="E1078" s="1013"/>
      <c r="F1078" s="962"/>
    </row>
    <row r="1079" spans="1:8" s="2" customFormat="1" ht="18" customHeight="1">
      <c r="A1079" s="758"/>
      <c r="B1079" s="759" t="s">
        <v>262</v>
      </c>
      <c r="C1079" s="807" t="s">
        <v>222</v>
      </c>
      <c r="D1079" s="548">
        <v>1</v>
      </c>
      <c r="E1079" s="1015"/>
      <c r="F1079" s="912">
        <f>D1079*E1079</f>
        <v>0</v>
      </c>
      <c r="G1079" s="32"/>
      <c r="H1079" s="17"/>
    </row>
    <row r="1080" spans="1:8" s="175" customFormat="1" ht="21" customHeight="1">
      <c r="A1080" s="808"/>
      <c r="B1080" s="809"/>
      <c r="C1080" s="810"/>
      <c r="D1080" s="810"/>
      <c r="E1080" s="174"/>
      <c r="F1080" s="962"/>
    </row>
    <row r="1081" spans="1:8" s="175" customFormat="1" ht="22.5" customHeight="1">
      <c r="A1081" s="575"/>
      <c r="B1081" s="1016" t="s">
        <v>734</v>
      </c>
      <c r="C1081" s="1017"/>
      <c r="D1081" s="1017"/>
      <c r="E1081" s="1022"/>
      <c r="F1081" s="938">
        <f>SUM(F1020:F1079)</f>
        <v>0</v>
      </c>
    </row>
    <row r="1082" spans="1:8" s="175" customFormat="1" ht="15" customHeight="1">
      <c r="A1082" s="199"/>
      <c r="B1082" s="199"/>
      <c r="C1082" s="199"/>
      <c r="D1082" s="199"/>
      <c r="E1082" s="199"/>
      <c r="F1082" s="200"/>
    </row>
    <row r="1083" spans="1:8" ht="42.75" customHeight="1">
      <c r="A1083" s="1034" t="s">
        <v>530</v>
      </c>
      <c r="B1083" s="1035"/>
      <c r="C1083" s="1035"/>
      <c r="D1083" s="1035"/>
      <c r="E1083" s="1035"/>
      <c r="F1083" s="1036"/>
      <c r="H1083" s="201"/>
    </row>
    <row r="1084" spans="1:8" ht="27.75" customHeight="1">
      <c r="A1084" s="811" t="s">
        <v>0</v>
      </c>
      <c r="B1084" s="812" t="s">
        <v>45</v>
      </c>
      <c r="C1084" s="813"/>
      <c r="D1084" s="813"/>
      <c r="E1084" s="813"/>
      <c r="F1084" s="814">
        <f>F49</f>
        <v>0</v>
      </c>
      <c r="H1084" s="202"/>
    </row>
    <row r="1085" spans="1:8" ht="25.5" customHeight="1">
      <c r="A1085" s="811" t="s">
        <v>10</v>
      </c>
      <c r="B1085" s="1031" t="s">
        <v>281</v>
      </c>
      <c r="C1085" s="1032"/>
      <c r="D1085" s="1032"/>
      <c r="E1085" s="1033"/>
      <c r="F1085" s="814">
        <f>F103</f>
        <v>0</v>
      </c>
      <c r="H1085" s="202"/>
    </row>
    <row r="1086" spans="1:8" ht="25.5" customHeight="1">
      <c r="A1086" s="811" t="s">
        <v>13</v>
      </c>
      <c r="B1086" s="1031" t="s">
        <v>46</v>
      </c>
      <c r="C1086" s="1032"/>
      <c r="D1086" s="1032"/>
      <c r="E1086" s="1033"/>
      <c r="F1086" s="814">
        <f>F162</f>
        <v>0</v>
      </c>
      <c r="H1086" s="202"/>
    </row>
    <row r="1087" spans="1:8" ht="42" customHeight="1">
      <c r="A1087" s="811" t="s">
        <v>16</v>
      </c>
      <c r="B1087" s="1031" t="s">
        <v>318</v>
      </c>
      <c r="C1087" s="1032"/>
      <c r="D1087" s="1032"/>
      <c r="E1087" s="1033"/>
      <c r="F1087" s="814">
        <f>F213</f>
        <v>0</v>
      </c>
      <c r="H1087" s="202"/>
    </row>
    <row r="1088" spans="1:8" ht="29.25" customHeight="1">
      <c r="A1088" s="811" t="s">
        <v>18</v>
      </c>
      <c r="B1088" s="1031" t="s">
        <v>52</v>
      </c>
      <c r="C1088" s="1032"/>
      <c r="D1088" s="1032"/>
      <c r="E1088" s="1033"/>
      <c r="F1088" s="814">
        <f>F244</f>
        <v>0</v>
      </c>
      <c r="H1088" s="202"/>
    </row>
    <row r="1089" spans="1:8" ht="27.75" customHeight="1">
      <c r="A1089" s="811" t="s">
        <v>39</v>
      </c>
      <c r="B1089" s="1031" t="s">
        <v>54</v>
      </c>
      <c r="C1089" s="1032"/>
      <c r="D1089" s="1032"/>
      <c r="E1089" s="1033"/>
      <c r="F1089" s="815">
        <f>F267</f>
        <v>0</v>
      </c>
      <c r="H1089" s="202"/>
    </row>
    <row r="1090" spans="1:8" ht="21" customHeight="1">
      <c r="A1090" s="811" t="s">
        <v>40</v>
      </c>
      <c r="B1090" s="1031" t="s">
        <v>285</v>
      </c>
      <c r="C1090" s="1032"/>
      <c r="D1090" s="1032"/>
      <c r="E1090" s="1033"/>
      <c r="F1090" s="815">
        <f>F393</f>
        <v>0</v>
      </c>
      <c r="H1090" s="202"/>
    </row>
    <row r="1091" spans="1:8" ht="21" customHeight="1">
      <c r="A1091" s="811" t="s">
        <v>228</v>
      </c>
      <c r="B1091" s="1031" t="s">
        <v>232</v>
      </c>
      <c r="C1091" s="1032"/>
      <c r="D1091" s="1032"/>
      <c r="E1091" s="1033"/>
      <c r="F1091" s="815">
        <f>F421</f>
        <v>0</v>
      </c>
      <c r="H1091" s="202"/>
    </row>
    <row r="1092" spans="1:8" ht="30" customHeight="1">
      <c r="A1092" s="811" t="s">
        <v>229</v>
      </c>
      <c r="B1092" s="1031" t="s">
        <v>181</v>
      </c>
      <c r="C1092" s="1032"/>
      <c r="D1092" s="1032"/>
      <c r="E1092" s="1033"/>
      <c r="F1092" s="815">
        <f>F444</f>
        <v>0</v>
      </c>
      <c r="H1092" s="202"/>
    </row>
    <row r="1093" spans="1:8" ht="30" customHeight="1">
      <c r="A1093" s="811" t="s">
        <v>230</v>
      </c>
      <c r="B1093" s="1031" t="s">
        <v>190</v>
      </c>
      <c r="C1093" s="1032"/>
      <c r="D1093" s="1032"/>
      <c r="E1093" s="1033"/>
      <c r="F1093" s="815">
        <f>F477</f>
        <v>0</v>
      </c>
      <c r="H1093" s="202"/>
    </row>
    <row r="1094" spans="1:8" ht="24.75" customHeight="1">
      <c r="A1094" s="811" t="s">
        <v>231</v>
      </c>
      <c r="B1094" s="1031" t="s">
        <v>226</v>
      </c>
      <c r="C1094" s="1032"/>
      <c r="D1094" s="1032"/>
      <c r="E1094" s="1033"/>
      <c r="F1094" s="815">
        <f>F506</f>
        <v>0</v>
      </c>
      <c r="H1094" s="202"/>
    </row>
    <row r="1095" spans="1:8" ht="24.75" customHeight="1">
      <c r="A1095" s="811" t="s">
        <v>515</v>
      </c>
      <c r="B1095" s="1031" t="s">
        <v>346</v>
      </c>
      <c r="C1095" s="1032"/>
      <c r="D1095" s="1032"/>
      <c r="E1095" s="1033"/>
      <c r="F1095" s="815">
        <f>F534</f>
        <v>0</v>
      </c>
      <c r="H1095" s="202"/>
    </row>
    <row r="1096" spans="1:8" ht="24.75" customHeight="1">
      <c r="A1096" s="811" t="s">
        <v>517</v>
      </c>
      <c r="B1096" s="812" t="s">
        <v>363</v>
      </c>
      <c r="C1096" s="813"/>
      <c r="D1096" s="813"/>
      <c r="E1096" s="813"/>
      <c r="F1096" s="814">
        <f>F565</f>
        <v>0</v>
      </c>
      <c r="H1096" s="202"/>
    </row>
    <row r="1097" spans="1:8" ht="24.75" customHeight="1">
      <c r="A1097" s="811" t="s">
        <v>518</v>
      </c>
      <c r="B1097" s="1031" t="s">
        <v>381</v>
      </c>
      <c r="C1097" s="1032"/>
      <c r="D1097" s="1032"/>
      <c r="E1097" s="1033"/>
      <c r="F1097" s="814">
        <f>F597</f>
        <v>0</v>
      </c>
      <c r="H1097" s="202"/>
    </row>
    <row r="1098" spans="1:8" ht="24.75" customHeight="1">
      <c r="A1098" s="811" t="s">
        <v>519</v>
      </c>
      <c r="B1098" s="1031" t="s">
        <v>403</v>
      </c>
      <c r="C1098" s="1032"/>
      <c r="D1098" s="1032"/>
      <c r="E1098" s="1033"/>
      <c r="F1098" s="814">
        <f>F622</f>
        <v>0</v>
      </c>
      <c r="H1098" s="202"/>
    </row>
    <row r="1099" spans="1:8" ht="24.75" customHeight="1">
      <c r="A1099" s="811" t="s">
        <v>520</v>
      </c>
      <c r="B1099" s="1031" t="s">
        <v>425</v>
      </c>
      <c r="C1099" s="1032"/>
      <c r="D1099" s="1032"/>
      <c r="E1099" s="1033"/>
      <c r="F1099" s="814">
        <f>F639</f>
        <v>0</v>
      </c>
      <c r="H1099" s="202"/>
    </row>
    <row r="1100" spans="1:8" ht="24.75" customHeight="1">
      <c r="A1100" s="811" t="s">
        <v>521</v>
      </c>
      <c r="B1100" s="1031" t="s">
        <v>435</v>
      </c>
      <c r="C1100" s="1032"/>
      <c r="D1100" s="1032"/>
      <c r="E1100" s="1033"/>
      <c r="F1100" s="814">
        <f>F667</f>
        <v>0</v>
      </c>
      <c r="H1100" s="202"/>
    </row>
    <row r="1101" spans="1:8" ht="24.75" customHeight="1">
      <c r="A1101" s="811" t="s">
        <v>522</v>
      </c>
      <c r="B1101" s="1031" t="s">
        <v>528</v>
      </c>
      <c r="C1101" s="1032"/>
      <c r="D1101" s="1032"/>
      <c r="E1101" s="1033"/>
      <c r="F1101" s="815">
        <f>F695</f>
        <v>0</v>
      </c>
      <c r="H1101" s="202"/>
    </row>
    <row r="1102" spans="1:8" ht="24.75" customHeight="1">
      <c r="A1102" s="811" t="s">
        <v>523</v>
      </c>
      <c r="B1102" s="1031" t="s">
        <v>466</v>
      </c>
      <c r="C1102" s="1032"/>
      <c r="D1102" s="1032"/>
      <c r="E1102" s="1033"/>
      <c r="F1102" s="815">
        <f>F717</f>
        <v>0</v>
      </c>
      <c r="H1102" s="202"/>
    </row>
    <row r="1103" spans="1:8" ht="24.75" customHeight="1">
      <c r="A1103" s="811" t="s">
        <v>524</v>
      </c>
      <c r="B1103" s="1031" t="s">
        <v>478</v>
      </c>
      <c r="C1103" s="1032"/>
      <c r="D1103" s="1032"/>
      <c r="E1103" s="1033"/>
      <c r="F1103" s="815">
        <f>F735</f>
        <v>0</v>
      </c>
      <c r="H1103" s="202"/>
    </row>
    <row r="1104" spans="1:8" ht="24.75" customHeight="1">
      <c r="A1104" s="811" t="s">
        <v>525</v>
      </c>
      <c r="B1104" s="1031" t="s">
        <v>487</v>
      </c>
      <c r="C1104" s="1032"/>
      <c r="D1104" s="1032"/>
      <c r="E1104" s="1033"/>
      <c r="F1104" s="815">
        <f>F755</f>
        <v>0</v>
      </c>
      <c r="H1104" s="202"/>
    </row>
    <row r="1105" spans="1:9" ht="24.75" customHeight="1">
      <c r="A1105" s="811" t="s">
        <v>526</v>
      </c>
      <c r="B1105" s="1031" t="s">
        <v>529</v>
      </c>
      <c r="C1105" s="1032"/>
      <c r="D1105" s="1032"/>
      <c r="E1105" s="1033"/>
      <c r="F1105" s="815">
        <f>F779</f>
        <v>0</v>
      </c>
      <c r="H1105" s="202"/>
    </row>
    <row r="1106" spans="1:9" ht="24.75" customHeight="1">
      <c r="A1106" s="816" t="s">
        <v>527</v>
      </c>
      <c r="B1106" s="1043" t="s">
        <v>509</v>
      </c>
      <c r="C1106" s="1044"/>
      <c r="D1106" s="1044"/>
      <c r="E1106" s="1045"/>
      <c r="F1106" s="815">
        <f>F790</f>
        <v>0</v>
      </c>
      <c r="H1106" s="202"/>
    </row>
    <row r="1107" spans="1:9" ht="24.75" customHeight="1">
      <c r="A1107" s="817" t="s">
        <v>581</v>
      </c>
      <c r="B1107" s="1031" t="s">
        <v>582</v>
      </c>
      <c r="C1107" s="1032"/>
      <c r="D1107" s="1032"/>
      <c r="E1107" s="1033"/>
      <c r="F1107" s="814">
        <f>F867</f>
        <v>0</v>
      </c>
      <c r="H1107" s="202"/>
    </row>
    <row r="1108" spans="1:9" ht="24.75" customHeight="1">
      <c r="A1108" s="811" t="s">
        <v>677</v>
      </c>
      <c r="B1108" s="1031" t="s">
        <v>676</v>
      </c>
      <c r="C1108" s="1032"/>
      <c r="D1108" s="1032"/>
      <c r="E1108" s="1033"/>
      <c r="F1108" s="815">
        <f>F951</f>
        <v>0</v>
      </c>
      <c r="H1108" s="202"/>
    </row>
    <row r="1109" spans="1:9" ht="24.75" customHeight="1">
      <c r="A1109" s="811" t="s">
        <v>737</v>
      </c>
      <c r="B1109" s="1031" t="s">
        <v>693</v>
      </c>
      <c r="C1109" s="1032"/>
      <c r="D1109" s="1032"/>
      <c r="E1109" s="1033"/>
      <c r="F1109" s="815">
        <f>F1016</f>
        <v>0</v>
      </c>
      <c r="H1109" s="202"/>
    </row>
    <row r="1110" spans="1:9" ht="24.75" customHeight="1">
      <c r="A1110" s="811" t="s">
        <v>736</v>
      </c>
      <c r="B1110" s="1031" t="s">
        <v>735</v>
      </c>
      <c r="C1110" s="1032"/>
      <c r="D1110" s="1032"/>
      <c r="E1110" s="1033"/>
      <c r="F1110" s="814">
        <f>F1081</f>
        <v>0</v>
      </c>
      <c r="H1110" s="202"/>
    </row>
    <row r="1111" spans="1:9" ht="21" customHeight="1">
      <c r="A1111" s="818"/>
      <c r="B1111" s="819"/>
      <c r="C1111" s="819"/>
      <c r="D1111" s="819"/>
      <c r="E1111" s="819"/>
      <c r="F1111" s="820"/>
      <c r="H1111" s="202"/>
    </row>
    <row r="1112" spans="1:9" ht="23.25" customHeight="1">
      <c r="A1112" s="1076" t="s">
        <v>793</v>
      </c>
      <c r="B1112" s="1076"/>
      <c r="C1112" s="1076"/>
      <c r="D1112" s="1076"/>
      <c r="E1112" s="1076"/>
      <c r="F1112" s="821">
        <f>SUM(F1084:F1110)</f>
        <v>0</v>
      </c>
      <c r="H1112" s="203"/>
      <c r="I1112" s="204"/>
    </row>
    <row r="1113" spans="1:9" ht="23.25" customHeight="1">
      <c r="A1113" s="1076" t="s">
        <v>811</v>
      </c>
      <c r="B1113" s="1076"/>
      <c r="C1113" s="1076"/>
      <c r="D1113" s="1076"/>
      <c r="E1113" s="1076"/>
      <c r="F1113" s="972">
        <v>0</v>
      </c>
      <c r="H1113" s="203"/>
      <c r="I1113" s="204"/>
    </row>
    <row r="1114" spans="1:9" ht="23.25" customHeight="1">
      <c r="A1114" s="1076" t="s">
        <v>794</v>
      </c>
      <c r="B1114" s="1076"/>
      <c r="C1114" s="1076"/>
      <c r="D1114" s="1076"/>
      <c r="E1114" s="1076"/>
      <c r="F1114" s="821">
        <f>F1112*F1113</f>
        <v>0</v>
      </c>
      <c r="H1114" s="203"/>
      <c r="I1114" s="204"/>
    </row>
    <row r="1115" spans="1:9" ht="23.25" customHeight="1">
      <c r="A1115" s="1076" t="s">
        <v>795</v>
      </c>
      <c r="B1115" s="1076"/>
      <c r="C1115" s="1076"/>
      <c r="D1115" s="1076"/>
      <c r="E1115" s="1076"/>
      <c r="F1115" s="821">
        <f>F1112-F1114</f>
        <v>0</v>
      </c>
      <c r="H1115" s="203"/>
      <c r="I1115" s="204"/>
    </row>
    <row r="1116" spans="1:9" ht="23.25" customHeight="1">
      <c r="A1116" s="1076" t="s">
        <v>796</v>
      </c>
      <c r="B1116" s="1076"/>
      <c r="C1116" s="1076"/>
      <c r="D1116" s="1076"/>
      <c r="E1116" s="1076"/>
      <c r="F1116" s="821">
        <f>F1115*0.17</f>
        <v>0</v>
      </c>
      <c r="H1116" s="203"/>
    </row>
    <row r="1117" spans="1:9" ht="22.5" customHeight="1">
      <c r="A1117" s="1076" t="s">
        <v>797</v>
      </c>
      <c r="B1117" s="1076"/>
      <c r="C1117" s="1076"/>
      <c r="D1117" s="1076"/>
      <c r="E1117" s="1076"/>
      <c r="F1117" s="821">
        <f>F1115+F1116</f>
        <v>0</v>
      </c>
      <c r="H1117" s="203"/>
    </row>
    <row r="1118" spans="1:9">
      <c r="A1118" s="822"/>
      <c r="B1118" s="822"/>
      <c r="C1118" s="823"/>
      <c r="D1118" s="822"/>
      <c r="E1118" s="824"/>
      <c r="F1118" s="822"/>
    </row>
    <row r="1119" spans="1:9">
      <c r="A1119" s="822"/>
      <c r="B1119" s="822"/>
      <c r="C1119" s="823"/>
      <c r="D1119" s="822"/>
      <c r="E1119" s="824"/>
      <c r="F1119" s="822"/>
    </row>
    <row r="1120" spans="1:9">
      <c r="A1120"/>
      <c r="B1120" s="822"/>
      <c r="C1120" s="823"/>
      <c r="D1120" s="822"/>
      <c r="E1120" s="824"/>
      <c r="F1120"/>
    </row>
    <row r="1121" spans="1:6" ht="22.95" customHeight="1">
      <c r="A1121"/>
      <c r="B1121" s="822"/>
      <c r="C1121" s="974" t="s">
        <v>801</v>
      </c>
      <c r="D1121" s="975"/>
      <c r="E1121" s="1091" t="s">
        <v>803</v>
      </c>
      <c r="F1121" s="1091"/>
    </row>
    <row r="1122" spans="1:6" ht="26.4" customHeight="1">
      <c r="A1122"/>
      <c r="B1122" s="822"/>
      <c r="C1122" s="975" t="s">
        <v>798</v>
      </c>
      <c r="D1122" s="975"/>
      <c r="E1122" s="1091" t="s">
        <v>803</v>
      </c>
      <c r="F1122" s="1091"/>
    </row>
    <row r="1123" spans="1:6">
      <c r="A1123"/>
      <c r="B1123" s="822"/>
      <c r="C1123" s="975"/>
      <c r="D1123" s="975"/>
      <c r="E1123" s="976"/>
      <c r="F1123" s="977"/>
    </row>
    <row r="1124" spans="1:6" ht="108.6" customHeight="1">
      <c r="A1124"/>
      <c r="B1124" s="822"/>
      <c r="C1124" s="1090" t="s">
        <v>799</v>
      </c>
      <c r="D1124" s="1090"/>
      <c r="E1124" s="1092" t="s">
        <v>803</v>
      </c>
      <c r="F1124" s="1092"/>
    </row>
    <row r="1125" spans="1:6">
      <c r="A1125" s="822"/>
      <c r="B1125" s="822"/>
      <c r="C1125" s="975"/>
      <c r="D1125" s="975"/>
      <c r="E1125" s="976"/>
      <c r="F1125" s="976"/>
    </row>
    <row r="1126" spans="1:6">
      <c r="A1126" s="822"/>
      <c r="B1126" s="822"/>
      <c r="C1126" s="975" t="s">
        <v>802</v>
      </c>
      <c r="D1126" s="975"/>
      <c r="E1126" s="1091" t="s">
        <v>803</v>
      </c>
      <c r="F1126" s="1091"/>
    </row>
    <row r="1127" spans="1:6">
      <c r="A1127" s="822"/>
      <c r="B1127" s="822"/>
      <c r="C1127" s="975"/>
      <c r="D1127" s="975"/>
      <c r="E1127" s="978"/>
      <c r="F1127" s="976"/>
    </row>
    <row r="1128" spans="1:6">
      <c r="A1128" s="822"/>
      <c r="B1128" s="822"/>
      <c r="C1128" s="979"/>
      <c r="D1128" s="975"/>
      <c r="E1128" s="980"/>
      <c r="F1128" s="975"/>
    </row>
    <row r="1129" spans="1:6">
      <c r="A1129" s="822"/>
      <c r="B1129" s="822"/>
      <c r="C1129" s="975" t="s">
        <v>800</v>
      </c>
      <c r="D1129" s="975"/>
      <c r="E1129" s="978"/>
      <c r="F1129" s="976"/>
    </row>
    <row r="1130" spans="1:6">
      <c r="A1130" s="822"/>
      <c r="B1130" s="822"/>
      <c r="C1130" s="823"/>
      <c r="D1130" s="822"/>
      <c r="E1130" s="824"/>
      <c r="F1130" s="822"/>
    </row>
    <row r="1131" spans="1:6">
      <c r="A1131" s="822"/>
      <c r="B1131" s="822"/>
      <c r="C1131" s="823"/>
      <c r="D1131" s="822"/>
      <c r="E1131" s="824"/>
      <c r="F1131" s="822"/>
    </row>
  </sheetData>
  <sheetProtection algorithmName="SHA-512" hashValue="OPkfCt2AaJFevpu2lpv0f/wZP2DKGzAHQ11bZ6bqGhCSzfr/fytmkeV4K0UVuatZgGkEtQAR6It3XDlPPKouMw==" saltValue="inv3Hu0ukXo76S+73gO2hw==" spinCount="100000" sheet="1" objects="1" scenarios="1" selectLockedCells="1"/>
  <mergeCells count="141">
    <mergeCell ref="B446:D446"/>
    <mergeCell ref="B423:D423"/>
    <mergeCell ref="B215:D215"/>
    <mergeCell ref="B213:D213"/>
    <mergeCell ref="B164:D164"/>
    <mergeCell ref="B105:D105"/>
    <mergeCell ref="B51:D51"/>
    <mergeCell ref="B4:D4"/>
    <mergeCell ref="A2:F2"/>
    <mergeCell ref="A1113:E1113"/>
    <mergeCell ref="A1114:E1114"/>
    <mergeCell ref="A1115:E1115"/>
    <mergeCell ref="C1124:D1124"/>
    <mergeCell ref="E1121:F1121"/>
    <mergeCell ref="E1122:F1122"/>
    <mergeCell ref="E1124:F1124"/>
    <mergeCell ref="E1126:F1126"/>
    <mergeCell ref="E805:E806"/>
    <mergeCell ref="F805:F806"/>
    <mergeCell ref="B1099:E1099"/>
    <mergeCell ref="B1100:E1100"/>
    <mergeCell ref="B1101:E1101"/>
    <mergeCell ref="B1092:E1092"/>
    <mergeCell ref="B1093:E1093"/>
    <mergeCell ref="B1094:E1094"/>
    <mergeCell ref="F966:F967"/>
    <mergeCell ref="D956:D960"/>
    <mergeCell ref="E956:E960"/>
    <mergeCell ref="F956:F960"/>
    <mergeCell ref="A956:A960"/>
    <mergeCell ref="B1016:D1016"/>
    <mergeCell ref="A1021:A1026"/>
    <mergeCell ref="C1021:C1025"/>
    <mergeCell ref="A795:A799"/>
    <mergeCell ref="A801:A803"/>
    <mergeCell ref="A805:A806"/>
    <mergeCell ref="A878:A880"/>
    <mergeCell ref="C878:C880"/>
    <mergeCell ref="D878:D880"/>
    <mergeCell ref="E878:E880"/>
    <mergeCell ref="F878:F880"/>
    <mergeCell ref="D801:D803"/>
    <mergeCell ref="E801:E803"/>
    <mergeCell ref="F801:F803"/>
    <mergeCell ref="C805:C806"/>
    <mergeCell ref="A1:F1"/>
    <mergeCell ref="A1116:E1116"/>
    <mergeCell ref="A1117:E1117"/>
    <mergeCell ref="B162:D162"/>
    <mergeCell ref="E541:E542"/>
    <mergeCell ref="F541:F542"/>
    <mergeCell ref="A1112:E1112"/>
    <mergeCell ref="B1085:E1085"/>
    <mergeCell ref="B1086:E1086"/>
    <mergeCell ref="B1087:E1087"/>
    <mergeCell ref="B1088:E1088"/>
    <mergeCell ref="B1089:E1089"/>
    <mergeCell ref="B1090:E1090"/>
    <mergeCell ref="B1091:E1091"/>
    <mergeCell ref="A783:A784"/>
    <mergeCell ref="C765:C766"/>
    <mergeCell ref="D765:D766"/>
    <mergeCell ref="A739:A741"/>
    <mergeCell ref="A671:A673"/>
    <mergeCell ref="B667:D667"/>
    <mergeCell ref="B444:D444"/>
    <mergeCell ref="B477:D477"/>
    <mergeCell ref="D805:D806"/>
    <mergeCell ref="A872:A876"/>
    <mergeCell ref="G511:G512"/>
    <mergeCell ref="A538:A540"/>
    <mergeCell ref="A541:A542"/>
    <mergeCell ref="G541:G542"/>
    <mergeCell ref="E765:E766"/>
    <mergeCell ref="F765:F766"/>
    <mergeCell ref="B597:D597"/>
    <mergeCell ref="G765:G766"/>
    <mergeCell ref="A699:A701"/>
    <mergeCell ref="A721:A723"/>
    <mergeCell ref="B695:D695"/>
    <mergeCell ref="B717:D717"/>
    <mergeCell ref="B735:D735"/>
    <mergeCell ref="A759:A760"/>
    <mergeCell ref="A765:A766"/>
    <mergeCell ref="A626:A627"/>
    <mergeCell ref="A643:A645"/>
    <mergeCell ref="B622:D622"/>
    <mergeCell ref="B639:D639"/>
    <mergeCell ref="B534:D534"/>
    <mergeCell ref="B565:D565"/>
    <mergeCell ref="B790:D790"/>
    <mergeCell ref="B867:D867"/>
    <mergeCell ref="C795:C799"/>
    <mergeCell ref="D795:D799"/>
    <mergeCell ref="E795:E799"/>
    <mergeCell ref="A962:A964"/>
    <mergeCell ref="F795:F799"/>
    <mergeCell ref="C801:C803"/>
    <mergeCell ref="C541:C542"/>
    <mergeCell ref="D541:D542"/>
    <mergeCell ref="B951:D951"/>
    <mergeCell ref="C882:C883"/>
    <mergeCell ref="D882:D883"/>
    <mergeCell ref="E882:E883"/>
    <mergeCell ref="F882:F883"/>
    <mergeCell ref="C872:C876"/>
    <mergeCell ref="D872:D876"/>
    <mergeCell ref="E872:E876"/>
    <mergeCell ref="F872:F876"/>
    <mergeCell ref="C962:C964"/>
    <mergeCell ref="D962:D964"/>
    <mergeCell ref="E962:E964"/>
    <mergeCell ref="F962:F964"/>
    <mergeCell ref="C956:C960"/>
    <mergeCell ref="A966:A967"/>
    <mergeCell ref="C966:C967"/>
    <mergeCell ref="D966:D967"/>
    <mergeCell ref="E966:E967"/>
    <mergeCell ref="B1108:E1108"/>
    <mergeCell ref="B1109:E1109"/>
    <mergeCell ref="B1110:E1110"/>
    <mergeCell ref="A1064:A1076"/>
    <mergeCell ref="B1107:E1107"/>
    <mergeCell ref="E1021:E1025"/>
    <mergeCell ref="B1102:E1102"/>
    <mergeCell ref="B1103:E1103"/>
    <mergeCell ref="B1104:E1104"/>
    <mergeCell ref="B1105:E1105"/>
    <mergeCell ref="B1106:E1106"/>
    <mergeCell ref="B1097:E1097"/>
    <mergeCell ref="B1098:E1098"/>
    <mergeCell ref="F1021:F1025"/>
    <mergeCell ref="A1028:A1049"/>
    <mergeCell ref="A1057:A1058"/>
    <mergeCell ref="C1057:C1058"/>
    <mergeCell ref="D1057:D1058"/>
    <mergeCell ref="E1057:E1058"/>
    <mergeCell ref="F1057:F1058"/>
    <mergeCell ref="B1095:E1095"/>
    <mergeCell ref="A1083:F1083"/>
    <mergeCell ref="D1021:D1025"/>
  </mergeCells>
  <phoneticPr fontId="44" type="noConversion"/>
  <pageMargins left="0.7" right="0.7" top="0.75" bottom="0.75" header="0.3" footer="0.3"/>
  <pageSetup paperSize="9" scale="82" fitToHeight="0" orientation="portrait" r:id="rId1"/>
  <headerFooter>
    <oddFooter>Page &amp;P</oddFooter>
  </headerFooter>
  <rowBreaks count="61" manualBreakCount="61">
    <brk id="8" max="5" man="1"/>
    <brk id="23" max="5" man="1"/>
    <brk id="37" max="5" man="1"/>
    <brk id="40" max="5" man="1"/>
    <brk id="61" max="5" man="1"/>
    <brk id="97" max="5" man="1"/>
    <brk id="103" max="5" man="1"/>
    <brk id="121" max="5" man="1"/>
    <brk id="128" max="5" man="1"/>
    <brk id="157" max="5" man="1"/>
    <brk id="163" max="5" man="1"/>
    <brk id="173" max="5" man="1"/>
    <brk id="192" max="5" man="1"/>
    <brk id="198" max="5" man="1"/>
    <brk id="207" max="5" man="1"/>
    <brk id="214" max="5" man="1"/>
    <brk id="245" max="5" man="1"/>
    <brk id="272" max="5" man="1"/>
    <brk id="306" max="5" man="1"/>
    <brk id="330" max="5" man="1"/>
    <brk id="340" max="5" man="1"/>
    <brk id="347" max="5" man="1"/>
    <brk id="357" max="5" man="1"/>
    <brk id="366" max="5" man="1"/>
    <brk id="374" max="5" man="1"/>
    <brk id="380" max="5" man="1"/>
    <brk id="385" max="5" man="1"/>
    <brk id="402" max="5" man="1"/>
    <brk id="412" max="5" man="1"/>
    <brk id="435" max="5" man="1"/>
    <brk id="482" max="5" man="1"/>
    <brk id="501" max="5" man="1"/>
    <brk id="516" max="5" man="1"/>
    <brk id="528" max="5" man="1"/>
    <brk id="540" max="5" man="1"/>
    <brk id="545" max="5" man="1"/>
    <brk id="555" max="5" man="1"/>
    <brk id="565" max="5" man="1"/>
    <brk id="572" max="5" man="1"/>
    <brk id="597" max="5" man="1"/>
    <brk id="603" max="5" man="1"/>
    <brk id="604" max="5" man="1"/>
    <brk id="606" max="5" man="1"/>
    <brk id="622" max="5" man="1"/>
    <brk id="639" max="5" man="1"/>
    <brk id="655" max="5" man="1"/>
    <brk id="671" max="5" man="1"/>
    <brk id="683" max="5" man="1"/>
    <brk id="699" max="5" man="1"/>
    <brk id="717" max="5" man="1"/>
    <brk id="729" max="5" man="1"/>
    <brk id="743" max="5" man="1"/>
    <brk id="762" max="5" man="1"/>
    <brk id="775" max="5" man="1"/>
    <brk id="791" max="5" man="1"/>
    <brk id="813" max="5" man="1"/>
    <brk id="843" max="5" man="1"/>
    <brk id="868" max="5" man="1"/>
    <brk id="997" max="5" man="1"/>
    <brk id="1024" max="5" man="1"/>
    <brk id="1082"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PREDMJER</vt:lpstr>
      <vt:lpstr>PREDMJER!Print_Area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Maja</dc:creator>
  <cp:lastModifiedBy>Edin Zahirovic</cp:lastModifiedBy>
  <cp:lastPrinted>2024-11-05T10:17:04Z</cp:lastPrinted>
  <dcterms:created xsi:type="dcterms:W3CDTF">2023-06-15T09:31:30Z</dcterms:created>
  <dcterms:modified xsi:type="dcterms:W3CDTF">2024-11-05T10:18:16Z</dcterms:modified>
</cp:coreProperties>
</file>