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Y:\FreeForAll\31 INTERREG 3 IMPLEMENTACIJA 2024\05 Tenderi i ugovori\07 Radovi na objektu Kampusa UNTZ - PONOVLJENI\03 Tenderski dosije\"/>
    </mc:Choice>
  </mc:AlternateContent>
  <xr:revisionPtr revIDLastSave="0" documentId="13_ncr:1_{40B8B840-4873-4858-B92B-1BEBF48039D5}" xr6:coauthVersionLast="36" xr6:coauthVersionMax="36" xr10:uidLastSave="{00000000-0000-0000-0000-000000000000}"/>
  <bookViews>
    <workbookView xWindow="0" yWindow="0" windowWidth="18900" windowHeight="6240" xr2:uid="{290D5E5E-6B6A-4F20-AB6F-30E37C874D16}"/>
  </bookViews>
  <sheets>
    <sheet name="LOT 01" sheetId="2" r:id="rId1"/>
  </sheets>
  <definedNames>
    <definedName name="_xlnm.Print_Area" localSheetId="0">'LOT 01'!$A$1:$F$305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91" i="2" l="1"/>
  <c r="F160" i="2"/>
  <c r="F278" i="2"/>
  <c r="F109" i="2"/>
  <c r="D266" i="2" l="1"/>
  <c r="F266" i="2" s="1"/>
  <c r="F260" i="2"/>
  <c r="F271" i="2" l="1"/>
  <c r="F270" i="2"/>
  <c r="F273" i="2" s="1"/>
  <c r="F282" i="2" s="1"/>
  <c r="D263" i="2"/>
  <c r="F263" i="2" s="1"/>
  <c r="D257" i="2"/>
  <c r="F257" i="2" s="1"/>
  <c r="F254" i="2"/>
  <c r="F251" i="2"/>
  <c r="F248" i="2"/>
  <c r="F245" i="2"/>
  <c r="D242" i="2"/>
  <c r="F242" i="2" s="1"/>
  <c r="D238" i="2"/>
  <c r="F238" i="2" s="1"/>
  <c r="F235" i="2"/>
  <c r="F230" i="2"/>
  <c r="F229" i="2"/>
  <c r="F224" i="2"/>
  <c r="F219" i="2"/>
  <c r="D212" i="2"/>
  <c r="F212" i="2" s="1"/>
  <c r="D211" i="2"/>
  <c r="F211" i="2" s="1"/>
  <c r="D206" i="2"/>
  <c r="F206" i="2" s="1"/>
  <c r="F204" i="2"/>
  <c r="D202" i="2"/>
  <c r="F202" i="2" s="1"/>
  <c r="F200" i="2"/>
  <c r="F198" i="2"/>
  <c r="F196" i="2"/>
  <c r="D189" i="2"/>
  <c r="F189" i="2" s="1"/>
  <c r="D188" i="2"/>
  <c r="F188" i="2" s="1"/>
  <c r="D182" i="2"/>
  <c r="F182" i="2" s="1"/>
  <c r="F176" i="2"/>
  <c r="D172" i="2"/>
  <c r="F172" i="2" s="1"/>
  <c r="D168" i="2"/>
  <c r="F168" i="2" s="1"/>
  <c r="D158" i="2"/>
  <c r="F158" i="2" s="1"/>
  <c r="D154" i="2"/>
  <c r="F154" i="2" s="1"/>
  <c r="D149" i="2"/>
  <c r="F149" i="2" s="1"/>
  <c r="F145" i="2"/>
  <c r="D138" i="2"/>
  <c r="F138" i="2" s="1"/>
  <c r="F134" i="2"/>
  <c r="D128" i="2"/>
  <c r="F128" i="2" s="1"/>
  <c r="F124" i="2"/>
  <c r="F120" i="2"/>
  <c r="D107" i="2"/>
  <c r="F107" i="2" s="1"/>
  <c r="F102" i="2"/>
  <c r="F90" i="2"/>
  <c r="F86" i="2"/>
  <c r="F82" i="2"/>
  <c r="D72" i="2"/>
  <c r="F72" i="2" s="1"/>
  <c r="D68" i="2"/>
  <c r="F68" i="2" s="1"/>
  <c r="D64" i="2"/>
  <c r="F64" i="2" s="1"/>
  <c r="D63" i="2"/>
  <c r="F63" i="2" s="1"/>
  <c r="D57" i="2"/>
  <c r="F57" i="2" s="1"/>
  <c r="F47" i="2"/>
  <c r="F43" i="2"/>
  <c r="F36" i="2"/>
  <c r="D33" i="2"/>
  <c r="F33" i="2" s="1"/>
  <c r="F30" i="2"/>
  <c r="F27" i="2"/>
  <c r="F19" i="2"/>
  <c r="D16" i="2"/>
  <c r="F16" i="2" s="1"/>
  <c r="D13" i="2"/>
  <c r="F13" i="2" s="1"/>
  <c r="F10" i="2"/>
  <c r="F280" i="2" l="1"/>
  <c r="F279" i="2"/>
  <c r="F49" i="2"/>
  <c r="F277" i="2" s="1"/>
  <c r="F284" i="2" s="1"/>
  <c r="F214" i="2"/>
  <c r="F281" i="2" s="1"/>
  <c r="F286" i="2" l="1"/>
  <c r="F287" i="2" s="1"/>
  <c r="F288" i="2" s="1"/>
  <c r="F289" i="2" s="1"/>
</calcChain>
</file>

<file path=xl/sharedStrings.xml><?xml version="1.0" encoding="utf-8"?>
<sst xmlns="http://schemas.openxmlformats.org/spreadsheetml/2006/main" count="375" uniqueCount="235">
  <si>
    <t>I</t>
  </si>
  <si>
    <t>RADOVI NA IZRADI TERMIČKE IZOLACIJE VANJSKIH ZIDOVA</t>
  </si>
  <si>
    <t>1.</t>
  </si>
  <si>
    <r>
      <rPr>
        <b/>
        <sz val="9"/>
        <rFont val="Calibri"/>
        <family val="2"/>
        <charset val="238"/>
      </rPr>
      <t>Nabavka materijala, izrada i ugradnja vanjskog toplinskog kompozitnog fasadnog sistema (ETICS) na svim dijelovima sokla fasade objekta (HALA I ANEKS) - postavljanje u zoni sokla prateći postojeću liniju sokla (prosječna visina polaganja cca 35 cm),  zajedno sa završnim slojem od mozaičnog dekorativnog maltera za sokl (kulir) .</t>
    </r>
    <r>
      <rPr>
        <sz val="9"/>
        <rFont val="Calibri"/>
        <family val="2"/>
      </rPr>
      <t xml:space="preserve">
 Toplinski sistem (ETICS) izvesti u slojevima i sa sledećim elementima:
 1) Ploče ekstrudiranog polistirena - XPS d=8 cm, sa maksimalnim koeficijentom toplotne vodljivosti λD=0,039(W/mK), postavljene od betonskog pločnika i iskopa zemlje do početnog profila fasadnog sistema od EPS-a. Ploče su lijepljene polimercementnim malterom i mehanički pričvršćene pričvrsnicama sa širokom glavom. Dužinu pričvrsnice (tiple) prilagoditi sanaciji fasade sa odgovarajućom dužinom za sidrenje u primarnu konstrukciju zida, minimalno 6 kom/m² po "T" šemi. Za dio sokla koji se oslanja na betonski pločnik potrebno je da se vodootporno zaptije spojnica između XPS-a i betonskog pločnika (dostaviti ovjereni detalj od strane proizvođača).
 2) Mineralno ljepilo i masa za armiranje nanosi se u dva sloja, ukupne debljine do 5 mm sa tekstilno-staklenom mrežicom sa impregnacijom.
 3) Impregnirajući premaz (grund) za ujednačavanje upojnosti podloge (nakon sušenja ljepila).
 4) Završni sloj od mozaičnog dekorativnog maltera za sokl (kulir) izvodi se u veličine zrna do 2 mm izvesti prema uputama proizvođača sa svim potrebnim predradnjama. Boja i veličina zrna će se odrediti na osnovu kataloških uzoraka u saglasnosti sa Ugovornim organom kroz odgovarajući protokol.
</t>
    </r>
  </si>
  <si>
    <t>U sklopu sistema nabaviti i ugraditi sve potrebne profile (početni, rubni, okapni, završni, ugaoni sokl profil, dilatacioni i sl). Sve radove treba izvesti isključivo po uputama proizvođača ponuđenog fasadnog sistema sa sistemskim materijalima prilagođenim postavljanju ETICS sistema na postojeću fasadu uz prethodnu saglasnost nadzornog organa.
Podloga postojeće zdrave površine sokla prije postavljanja ETICS sistema mora se očistiti i odmastiti odgovarajućim impregnirajućim premazom.
Prije postavljanja ETICS sistema potrebno je izvršiti pripremu podloge koja obuvata sav potreban rad i materijal za obijanje oštećenog i odvojenog maltera, struganje stare boje, ispiranje i isušivanje podloge, sanaciju većih pukotina u konstrukciji, te krpanje rupa i nivelisanje dijelova sokla cementim špric malterom za veće debljine i/ili termoizolacijskim materijalom odgovarajuće debljine vodeći računa oko preklopa spojnica kod postavljanja dvoslojne termoizolacije na soklu, kao i dovođenje podložne površine u adekvatno stanje za postavljanje kompozitnog fasadnog (ETICS) sistema tako da one budu poravnate, očišćene i suhe, te zaštićene od vlage premazom za zaustavljanje vode, kao i sve druge neophodne radove za nesmetano postavljanje fasadnog sistema.</t>
  </si>
  <si>
    <r>
      <t xml:space="preserve">Na dijelovima gdje nije izveden betonski pločnik oko objekta </t>
    </r>
    <r>
      <rPr>
        <i/>
        <sz val="9"/>
        <rFont val="Calibri"/>
        <family val="2"/>
        <charset val="238"/>
      </rPr>
      <t>(ukoliko postoji)</t>
    </r>
    <r>
      <rPr>
        <sz val="9"/>
        <rFont val="Calibri"/>
        <family val="2"/>
      </rPr>
      <t xml:space="preserve"> potrebno je predvidjeti betoniranje podložne gredice od betona širine 10 cm, odgovarajuće dubine i kvalitete betona. Predvidjeti sve ostale radove za izvođenje ove podložne gredice: iskop postojeće zemlje sa odvozom viška zemlje na obližnju deponiju, nabijanje podoge, postavljenje podložnog sloja od šljunka, oplatu za šalovanje i sl.
Stavka obuhvata čišćenje postojećeg betonskog pločnika od trave/rastinja.
Jediničnom cijenom obuhvatiti sve navedene radove, kao i odlaganje otpadnog materijala i šuta na privremenu deponiju na gradilištu, utovar u kamione i odvoz na najbližu opštinsku deponiju i sve nepredviđene radove.
Količine provjeriti na licu mjesta.</t>
    </r>
  </si>
  <si>
    <t>Obračun po m² površine sokla prema normi za fasaderske radove.</t>
  </si>
  <si>
    <t>SJEVEROISTOČNA FASADA</t>
  </si>
  <si>
    <t>m²</t>
  </si>
  <si>
    <t>2.</t>
  </si>
  <si>
    <t>Opis radova kao u stavci 1.</t>
  </si>
  <si>
    <t>SJEVEROZAPADNA FASADA</t>
  </si>
  <si>
    <t>3.</t>
  </si>
  <si>
    <t>JUGOISTOČNA FASADA</t>
  </si>
  <si>
    <t>4.</t>
  </si>
  <si>
    <t>JUGOZAPADNA FASADA</t>
  </si>
  <si>
    <t>5.</t>
  </si>
  <si>
    <r>
      <rPr>
        <b/>
        <sz val="9"/>
        <rFont val="Calibri"/>
        <family val="2"/>
        <charset val="238"/>
      </rPr>
      <t>Nabavka materijala, izrada i ugradnja vanjskog kompozitnog toplinskog fasadnog sistema (ETICS) na dijelovima fasade objekta - HALA - do gornje ivice prozora tj. do fasadnog trapeznog lima (sjeveroistočna i jugozapadna fasada), po čitavoj visini fasade zabatnih zidova sve do čeonog lima (sjeverozapadna i jugoistočna fasada) i ANEKS - do krovnog lima, zajedno sa završnim slojem zaštitno dekorativne silikatne fasade zaribane teksture i zaštitnom PVC folijom za prozorske otvore uključujući i potrebnu pripremu podloge za postavljanje ETICS sistema.</t>
    </r>
    <r>
      <rPr>
        <sz val="9"/>
        <rFont val="Calibri"/>
        <family val="2"/>
      </rPr>
      <t xml:space="preserve">
 Toplinski sistem (ETICS) izvesti u slojevima i sa sljedećim elementima:
 1) Ploče ekspandiranog polistirena EPS – F fasadni tip d= 10 cm, sa maksimalnim koeficijentom toplinske vodljivost  λD=0,039 (W/mK). Ploče su lijepljene polimercementnim malterom i mehanički pričvršćene pričvrsnicama sa širokom glavom. Dužinu pričvrsnice (tiple) na svim djelovima fasade prilagoditi sanaciji fasade sa odgovarajućom dužinom za sidrenje u primarnu konstrukciju zida, minimalno 6 kom/m² po "T" šemi.
 2) Mineralno ljepilo i masa za armiranje nanose se u dva sloja, ukupne debljine do 5 mm sa tekstilno-staklenom mrežicom sa impregnacijom.
 3) Impregnirajući premaz (grund) za ujednačavanje upojnosti podloge (nakon sušenja ljepila).
 4) Završni sloj zaštitno dekorativne silikatne fasade zaribane teksture (zrno do 2 mm) izvodi se u svemu prema uputama proizvođača, izvedba u jednoj boji sa mogućnošću izvedbe u maksimalno 2 boje, svijetlih i tamnih tonova na osnovu izrađenih uzoraka u saglasnosti sa Ugovorni organom kroz odgovarajući protokol.
</t>
    </r>
  </si>
  <si>
    <r>
      <t xml:space="preserve">U sklopu sistema nabaviti i ugraditi sve potrebne profile (početni, rubni, okapni, završni, završni profil za limene opšave, dilatacione i sl). Sve radove treba izvesti isključivo po uputama proizvođača ponuđenog fasadnog sistema, koristeći materijale, alate i način izvođenja po tehnologiji proizvođača slojeva fasade i u skladu sa pravilima struke i pravilima sistema ETICS prilagođenih sanaciji fasade. 
</t>
    </r>
    <r>
      <rPr>
        <i/>
        <u/>
        <sz val="9"/>
        <rFont val="Calibri"/>
        <family val="2"/>
        <charset val="238"/>
      </rPr>
      <t>NAPOMENA: Za dio fasade uz donju ivicu prozora, na mjestu spoja prozora i EPS-a, kao i na mjestu spoja EPS-a i sendvič panela potrebno je da se ugrade svi potrebni profili kako bi se osiguralo kvalitetno brtvljenje spojeva, njihova stabilnost i adekvatna vodonepropusnost svih spojeva, a sve u skladu sa pravilima struke i pravilima sistema ETICS prilagođenim sanaciji fasade.</t>
    </r>
    <r>
      <rPr>
        <sz val="9"/>
        <rFont val="Calibri"/>
        <family val="2"/>
      </rPr>
      <t xml:space="preserve">
Podloga postojeće zdrave fasade prije postavljanja ETICS sistema mora se očistiti i odmastiti odgovarajućim impregnirajućim premazom. 
Prije postavljanja ETICS sistema potrebno je izvršiti </t>
    </r>
    <r>
      <rPr>
        <b/>
        <sz val="9"/>
        <rFont val="Calibri"/>
        <family val="2"/>
      </rPr>
      <t>pripremu podloge</t>
    </r>
    <r>
      <rPr>
        <sz val="9"/>
        <rFont val="Calibri"/>
        <family val="2"/>
      </rPr>
      <t xml:space="preserve"> koja obuhvata sav potreban rad i materijal za obijanje oštećenog i odvojenog maltera, struganje stare boje, ispiranje i isušivanje podloge, sanaciju većih pukotina u konstrukciji, te krpanje rupa i nivelisanje dijelova fasade cementim špric malterom za veće debljine i/ili termoizolacijskim materijalom odgovarajuće debljine vodeći računa oko preklopa spojnica kod postavljanja dvoslojne termoizolacije na fasadi, kao i dovođenje podložne površine u adekvatno stanje za postavljanje kompozitnog fasadnog (ETICS) sistema tako da one budu poravnate, očišćene i suhe, te zaštićene od vlage premazom za zaustavljanje vode, kao i sve druge neophodne radove za nesmetano postavljanje fasadnog sistema.
</t>
    </r>
  </si>
  <si>
    <r>
      <t xml:space="preserve">Stavka obuhvata sve potrebne radove i materijal za izradu </t>
    </r>
    <r>
      <rPr>
        <b/>
        <sz val="9"/>
        <rFont val="Calibri"/>
        <family val="2"/>
      </rPr>
      <t xml:space="preserve">špaletni oko  otvora </t>
    </r>
    <r>
      <rPr>
        <sz val="9"/>
        <rFont val="Calibri"/>
        <family val="2"/>
      </rPr>
      <t>potrebne širine u odabranom ETICS sistemu: sa pločama od ekspandiranog polistirena EPS – F fasadni tip debljine  d= 2 - 3 cm, max. koeficijentom toplinske vodljivost  λD=0,04 (W/mK) i ljepljenim polimercementnim malterom u skladu s važećim normama, obloženim mineralnim ljepilom i masa za armiranje u dva sloja, ukupne debljine do 5 mm sa tekstilno-staklenom mrežicom sa impregnacijom, impregnirajućim premazom (grundom) za ujednačavanje upojnosti podloge (nakon sušenja ljepila), završnog sloja zaštitno dekorativne silikatne fasade zaribane teksture (zrno do 2 mm) u dvije boje, nabavkom i ugradnjom svih potrebnih profila (pričvrsni profil za PVC otvore sa mrežicom, ugaoni profil, okapni profil i sl.) i krpanje rupa i nivelisanje dijelova špaletne cementim špric malterom za veće debljine i/ili termoizolacijskim materijalom odgovarajuće debljine vodeći računa oko preklopa spojnica kod postavljanja dvoslojne termoizolacije na fasadi, kao i dovođenje podložne površine u adekvatno stanje za postavljanje kompozitnog fasadnog (ETICS) sistema tako da one budu poravnate, očišćene i suhe, te zaštićene od vlage premazom za zaustavljanje vode, kao i sve druge neophodne radove za nesmetano postavljanje fasadnog sistema.</t>
    </r>
  </si>
  <si>
    <r>
      <t xml:space="preserve">Stavka obuhvata i sve radove </t>
    </r>
    <r>
      <rPr>
        <b/>
        <sz val="9"/>
        <rFont val="Calibri"/>
        <family val="2"/>
      </rPr>
      <t>na demontaži elemenata sa fasade (svih  natpisnih ploča, nosača zastava, rasvjetnih tijela vanjske rasvjete, dijela kablovske telekomunikacione instalacije, antena, nadzornih kamera, limenih opšava dilatacija i dr.)</t>
    </r>
    <r>
      <rPr>
        <sz val="9"/>
        <rFont val="Calibri"/>
        <family val="2"/>
      </rPr>
      <t xml:space="preserve"> te njihovu ponovnu montažu nakon završetka izrade ETICS sistema sa odgovarajućim tiplovima, vijcima i distancerima za pričvršćavanje za primarnu konstrukciju zida.
Demontažu elemenata sa fasade objekta izvršiti pažljivo kako ne bi došlo do oštećenja elemenata. Demontirane elemente predati vlasniku/ korisniku objekta uz zapisnik o rashodu i predaji demontiranih elemenata školi. 
Ponovnu montažu određenih elemenata izvršiti nakon izrade završnog sloja fasade. Demontirani elementi i materijali koji su za otpis nije potrebno vraćati na fasadu. 
Radove na demontaži i ponovnoj montaži elemenata izvršiti prema pravilima struke za tu vrstu radova u svrhu dovođenja elemenata/sistema u funkcionalno stanje i osiguranja njihove stabilnosti na novopostavljenoj fasadi.
Stavka obuhvata demontažu kompletne postojeće obloge fasadnog zida od sendvič panela -  ANEKS (JUGOISTOČNA I JUGOZAPADNA FASADA) i sendvič panela HALA (JUGOZAPADNA FASADA) u svrhu postavljanja ETICS sistema.
</t>
    </r>
    <r>
      <rPr>
        <i/>
        <sz val="9"/>
        <rFont val="Calibri"/>
        <family val="2"/>
        <charset val="238"/>
      </rPr>
      <t xml:space="preserve">
NAPOMENA: </t>
    </r>
    <r>
      <rPr>
        <i/>
        <u/>
        <sz val="9"/>
        <rFont val="Calibri"/>
        <family val="2"/>
        <charset val="238"/>
      </rPr>
      <t xml:space="preserve">Postojeće termopanele potrebno je demontirati  pažljivo sa fasade prema pravilima struke za tu vrstu radova, kako ne bi došlo do oštećenja. Demontirane panele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 </t>
    </r>
    <r>
      <rPr>
        <i/>
        <sz val="9"/>
        <rFont val="Calibri"/>
        <family val="2"/>
        <charset val="238"/>
      </rPr>
      <t xml:space="preserve">
</t>
    </r>
    <r>
      <rPr>
        <sz val="9"/>
        <rFont val="Calibri"/>
        <family val="2"/>
      </rPr>
      <t xml:space="preserve">
</t>
    </r>
  </si>
  <si>
    <r>
      <t>Stavka obuhvata demontažu postojećih opšava od lima po obimu prozora. Demontažu izvršiti pažljivo bez uzrokovanja oštećenja postojeće PVC stolarije, te minimalnim oštećenjima fasade. Prilikom demontaže predvidjeti eventualno odgovarajuću zaštitu fasadne stolarije.
Predviđenu PVC foliju učvrstiti na doprozornike ljepljivom trakom radi zaštite postojeće PVC stolarije.
Stavka obuhvata i sav dodatni materijal i rad za obradu istaka, uvala, trake, međuprozorski stubovi, greda, utora, ventilacionih ispusta, penjalica i slično.
Jediničnom cijenom obuhvatiti sve navedene radove, vertikalni i horizontalni transport pojedinačnih dijelova kao i odlaganje otpadnog materijala i šuta na privremenu deponiju na gradilištu, utovar u kamione i odvoz na najbližu opštinsku deponiju i sve nepredviđene radove.</t>
    </r>
    <r>
      <rPr>
        <sz val="9"/>
        <color rgb="FFFF0000"/>
        <rFont val="Calibri"/>
        <family val="2"/>
        <charset val="238"/>
      </rPr>
      <t xml:space="preserve"> </t>
    </r>
    <r>
      <rPr>
        <sz val="9"/>
        <rFont val="Calibri"/>
        <family val="2"/>
      </rPr>
      <t xml:space="preserve">
Jediničnom cijenom obuhvatiti potrebnu skelu. 
Količine provjeriti na licu mjesta.</t>
    </r>
  </si>
  <si>
    <t>Obračun po m² površine fasade prema normi za fasaderske radove.</t>
  </si>
  <si>
    <t>6.</t>
  </si>
  <si>
    <t>Opis radova kao u stavci 5.</t>
  </si>
  <si>
    <t>7.</t>
  </si>
  <si>
    <t>8.</t>
  </si>
  <si>
    <t>9.</t>
  </si>
  <si>
    <r>
      <t xml:space="preserve">Demontaža kompletne postojeće obloge fasadnog zida od trapeznog lima - </t>
    </r>
    <r>
      <rPr>
        <b/>
        <i/>
        <sz val="9"/>
        <rFont val="Calibri"/>
        <family val="2"/>
        <charset val="238"/>
      </rPr>
      <t xml:space="preserve"> HALA (SJEVEROISTOČNA I JUGOZAPADNA FASADA)</t>
    </r>
    <r>
      <rPr>
        <b/>
        <sz val="9"/>
        <rFont val="Calibri"/>
        <family val="2"/>
      </rPr>
      <t xml:space="preserve">, te nabavka materijala, izrada, doprema na gradilište i postavljanje novih zidnih izolacionih sendvič panela debljine d=100mm na dijelovima fasade objekta - </t>
    </r>
    <r>
      <rPr>
        <b/>
        <i/>
        <sz val="9"/>
        <rFont val="Calibri"/>
        <family val="2"/>
        <charset val="238"/>
      </rPr>
      <t>HALA</t>
    </r>
    <r>
      <rPr>
        <b/>
        <sz val="9"/>
        <rFont val="Calibri"/>
        <family val="2"/>
      </rPr>
      <t xml:space="preserve"> </t>
    </r>
    <r>
      <rPr>
        <b/>
        <i/>
        <sz val="9"/>
        <rFont val="Calibri"/>
        <family val="2"/>
        <charset val="238"/>
      </rPr>
      <t xml:space="preserve">(zid iznad gornje ivice prozora i vrata do krovnog lima - sjeveroistočna i jugozapadna fasada).
</t>
    </r>
    <r>
      <rPr>
        <sz val="9"/>
        <rFont val="Calibri"/>
        <family val="2"/>
        <charset val="238"/>
      </rPr>
      <t xml:space="preserve">
Jediničnom cijenom obuhvatiti potrebnu skelu. 
Fasadni zid koji se postavlja je izrađen od sendvič panela termoizoliranih poliuretanskom pjenom (PUR) debljine d=100 mm, obostrano obložene čeličnim pocinkovanim plastificiranim limom debljine d=0,7 mm sa vanjskim zaštitnim plastificirajućim slojem.
</t>
    </r>
    <r>
      <rPr>
        <i/>
        <u/>
        <sz val="9"/>
        <rFont val="Calibri"/>
        <family val="2"/>
        <charset val="238"/>
      </rPr>
      <t>Koeficijent prolaza toplote zidnog izolacionog panela Umax=0,22 W/m2K.</t>
    </r>
    <r>
      <rPr>
        <sz val="9"/>
        <rFont val="Calibri"/>
        <family val="2"/>
        <charset val="238"/>
      </rPr>
      <t xml:space="preserve"> 
Stavka obuhvata izradu potrebne konstrukcije koja će se pričvrstiti na postojeću primarnu rešetkastu konstrukciju hale, kako bi se omogućila montaža sendvič panela. Sendvič paneli se postavljaju vertikalno, visina cca 310 - 330cm, dok je širinu potrebno odrediti na licu mjesta u dogovoru sa Nadzornim organom, a sve u svrhu osiguranja stabilnosti kao i ujednačenosti širine panela po cijeloj dužini fasade.
Novi zidni sendvič paneli se izrađuju sa skrivenim samourezujućim vijkom sa podlošcima i EPDM dihtungom, te pločicom za raspodjelu opterećenja, zaštitnom i brtvenom termo-ekspandiranom trakom na spoju između dva panela kako bi se povećao stepen zaptivenosti i spriječio prelazak vazduha iz unutrašnjosti prema vani i obrnuto.
</t>
    </r>
  </si>
  <si>
    <r>
      <t xml:space="preserve">Lim se izvodi u jednoj boji prema RAL karti sa spoljnom i unutrašnjom profilacijom u dogovoru sa Ugovornim  i Nadzornim organom kroz odgovarajući protokol, a sve da se estetski uklapa u cjelokupan izgled objekta. 
U sklopu sistema nabaviti i ugraditi sve potrebne profile i sl. Sve radove treba izvesti isključivo po uputama proizvođača ponuđenog fasadnog sistema, koristeći materijale, alate i način izvođenja fasada od zidnih  sendvič panela po tehnologiji proizvođača i u skladu sa pravilima struke i pravilima prilagođenih sanaciji fasade. 
</t>
    </r>
    <r>
      <rPr>
        <i/>
        <sz val="9"/>
        <rFont val="Calibri"/>
        <family val="2"/>
        <charset val="238"/>
      </rPr>
      <t>NAPOMENA:</t>
    </r>
    <r>
      <rPr>
        <sz val="9"/>
        <rFont val="Calibri"/>
        <family val="2"/>
        <charset val="238"/>
      </rPr>
      <t xml:space="preserve"> </t>
    </r>
    <r>
      <rPr>
        <i/>
        <u/>
        <sz val="9"/>
        <rFont val="Calibri"/>
        <family val="2"/>
        <charset val="238"/>
      </rPr>
      <t>Za dio fasade uz gornju ivicu prozora, na mjestu spoja prozora i sendvič panela, kao i na mjestu spoja EPS-a i sendvič panela potrebno je da se ugrade svi potrebni profili kako bi se osiguralo kvalitetno brtvljenje spojeva, njihova stabilnost i adekvatna vodonepropusnost svih spojeva, a sve u skladu sa pravilima struke i pravilima sistema ETICS prilagođenim sanaciji fasade.</t>
    </r>
    <r>
      <rPr>
        <sz val="9"/>
        <rFont val="Calibri"/>
        <family val="2"/>
        <charset val="238"/>
      </rPr>
      <t xml:space="preserve">
</t>
    </r>
  </si>
  <si>
    <r>
      <t xml:space="preserve">Ugrađeni elementi moraju biti izrađeni od materijala koji ispunjavaju tehničke i sigurnosne zahtjeve u pogledu: vodonepropusnosti, vatrootpornosti, toplotne i zvučne zaštite, nosivosti što se mora dokazati odgovarajućim atestima. Sve ostalo prema važećim propisima za ovu vrstu radova i uslovima navedenim u tehničkim specifikacijama. </t>
    </r>
    <r>
      <rPr>
        <i/>
        <u/>
        <sz val="9"/>
        <rFont val="Calibri"/>
        <family val="2"/>
        <charset val="238"/>
      </rPr>
      <t xml:space="preserve">
NAPOMENA: Sve radove treba izvesti isključivo po uputama proizvođača ponuđenog  sistema, koristeći materijale, alate i način izvođenja po tehnologiji proizvođača materijala za izradu zidova od sendvič panela i u skladu sa pravilima struke i pravilima sistema za izradu vanjskih fasadnih zidova od sendvič panela.
</t>
    </r>
    <r>
      <rPr>
        <sz val="9"/>
        <rFont val="Calibri"/>
        <family val="2"/>
        <charset val="238"/>
      </rPr>
      <t>Jediničnom cijenom obuhvatiti sve navedene radove, eventualno potrebne dodatne profile u svrhu funkcionalnosti ugrađene pozicije, sav spojni materijal za pričvršćivanje elemenata, sva moguća potrebna dodatna ojačanja koja će garantovati stabilnost pozicija od deformacija i vibracija pozicija tokom korištenja, kao i sigurnost korisnika, vertikalni i horizontalni transport, odlaganje otpadnog materijala i šuta na privremenu deponiju na gradilištu, utovar u kamione i odvoz na najbližu opštinsku deponiju, kao i sve eventualne pripremne radove za nesmetanu montažu i sve nepredviđene radove.
Količine provjeriti na licu mjesta.</t>
    </r>
  </si>
  <si>
    <t>Obračun po m² površine fasade.</t>
  </si>
  <si>
    <t>HALA</t>
  </si>
  <si>
    <t xml:space="preserve">SJEVEROISTOČNA FASADA </t>
  </si>
  <si>
    <t>10.</t>
  </si>
  <si>
    <t>Opis radova kao u stavci 9.</t>
  </si>
  <si>
    <t>UKUPNO RADOVA NA IZRADI TERMIČKE IZOLACIJE VANJSKIH ZIDOVA :</t>
  </si>
  <si>
    <t>II</t>
  </si>
  <si>
    <t>kom</t>
  </si>
  <si>
    <t>Obračun po komadu.</t>
  </si>
  <si>
    <t>Obračun po m'.</t>
  </si>
  <si>
    <t>m¹</t>
  </si>
  <si>
    <t>III</t>
  </si>
  <si>
    <t>RADOVI NA IZRADI TERMIČKE I ZVUČNE IZOLACIJE PREGRADA UNUTAR POJEDINIH ZONA</t>
  </si>
  <si>
    <r>
      <rPr>
        <b/>
        <sz val="9"/>
        <rFont val="Calibri"/>
        <family val="2"/>
        <charset val="238"/>
      </rPr>
      <t xml:space="preserve">Demontaža kompletnog postojećeg zida od sendvič panela između prostora za laboratorijske vježbe sa jedne strane i izložbenog  i prostora za naučno istraživanje sa druge strane </t>
    </r>
    <r>
      <rPr>
        <b/>
        <i/>
        <sz val="9"/>
        <rFont val="Calibri"/>
        <family val="2"/>
        <charset val="238"/>
      </rPr>
      <t>(na crtežu Osnova prizemlja dodani zidovi  - označen žutom bojom) - ZONA 2</t>
    </r>
    <r>
      <rPr>
        <i/>
        <sz val="9"/>
        <rFont val="Calibri"/>
        <family val="2"/>
        <charset val="238"/>
      </rPr>
      <t xml:space="preserve">
</t>
    </r>
    <r>
      <rPr>
        <sz val="9"/>
        <rFont val="Calibri"/>
        <family val="2"/>
        <charset val="238"/>
      </rPr>
      <t xml:space="preserve">Stavka obuhvata demontažu kompletnog postojećeg zida od termopanela debljine cca d=10 cm visine do krovnog trapeznog lima. 
</t>
    </r>
    <r>
      <rPr>
        <i/>
        <sz val="9"/>
        <rFont val="Calibri"/>
        <family val="2"/>
        <charset val="238"/>
      </rPr>
      <t xml:space="preserve">NAPOMENA: </t>
    </r>
    <r>
      <rPr>
        <i/>
        <u/>
        <sz val="9"/>
        <rFont val="Calibri"/>
        <family val="2"/>
        <charset val="238"/>
      </rPr>
      <t xml:space="preserve">Postojeći zid od sendvič panela potrebno je pažljivo demontirati prema pravilima struke za tu vrstu radova, kako ne bi došlo do oštećenja. Demontirane panele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 </t>
    </r>
    <r>
      <rPr>
        <sz val="9"/>
        <rFont val="Calibri"/>
        <family val="2"/>
        <charset val="238"/>
      </rPr>
      <t xml:space="preserve">
Jediničnom cijenom obuhvatiti vertikalni i horizontalni transport panela, pripadajućeg materijala, odlaganje otpadnog materijala i šuta na privremenu deponiju na gradilištu, utovar u kamione i odvoz na najbližu opštinsku deponiju, kao i sve eventualne pripremne radove za nesmetanu demontažu i sve nepredviđene radove.
U cijenu uračunat sav potreban materijal i rad za završetak ove pozicije, te upotrebu lake pokretne skele.</t>
    </r>
  </si>
  <si>
    <t xml:space="preserve">OBJEKAT HALE </t>
  </si>
  <si>
    <t>ZONA 2</t>
  </si>
  <si>
    <t>Obračun po m2.</t>
  </si>
  <si>
    <r>
      <t>m</t>
    </r>
    <r>
      <rPr>
        <sz val="9"/>
        <rFont val="Times New Roman"/>
        <family val="1"/>
      </rPr>
      <t>²</t>
    </r>
  </si>
  <si>
    <r>
      <rPr>
        <b/>
        <sz val="9"/>
        <rFont val="Calibri"/>
        <family val="2"/>
        <charset val="238"/>
      </rPr>
      <t xml:space="preserve">Nabavka materijala i montaža tipskih pregradnih zidova od gipskartona ukupne debljine d=15cm - </t>
    </r>
    <r>
      <rPr>
        <b/>
        <i/>
        <sz val="9"/>
        <rFont val="Calibri"/>
        <family val="2"/>
        <charset val="238"/>
      </rPr>
      <t xml:space="preserve">ZONA 2 </t>
    </r>
    <r>
      <rPr>
        <i/>
        <u/>
        <sz val="9"/>
        <rFont val="Calibri"/>
        <family val="2"/>
        <charset val="238"/>
      </rPr>
      <t xml:space="preserve">
</t>
    </r>
    <r>
      <rPr>
        <sz val="9"/>
        <rFont val="Calibri"/>
        <family val="2"/>
        <charset val="238"/>
      </rPr>
      <t xml:space="preserve">
</t>
    </r>
    <r>
      <rPr>
        <sz val="9"/>
        <rFont val="Calibri"/>
        <family val="2"/>
      </rPr>
      <t xml:space="preserve">
</t>
    </r>
  </si>
  <si>
    <t>2.1</t>
  </si>
  <si>
    <r>
      <rPr>
        <b/>
        <sz val="9"/>
        <rFont val="Calibri"/>
        <family val="2"/>
        <charset val="238"/>
      </rPr>
      <t xml:space="preserve">Pregradni zid od standardnih gipskartonskih ploča sa obje strane zida i vatrootpornih gipskartonskih ploča do visine 1,5m na jednom zidu - </t>
    </r>
    <r>
      <rPr>
        <b/>
        <i/>
        <sz val="9"/>
        <rFont val="Calibri"/>
        <family val="2"/>
        <charset val="238"/>
      </rPr>
      <t xml:space="preserve">na mjestu prethodno demontiranog postojećeg zida od termopanela - između laboratorijskog prostora na jednoj strani i izložbenog i prostora za naučno istraživanje na drugoj strani, te između izložbenog prostora i prostora za naučno istraživanje se postavlja novi zid (pogledati na crtežu Novoprojektovano stanje - prizemlje)
</t>
    </r>
    <r>
      <rPr>
        <u/>
        <sz val="9"/>
        <rFont val="Calibri"/>
        <family val="2"/>
        <charset val="238"/>
      </rPr>
      <t>Sistem pregradnog zida od gipsa sastoji se od sljedećih slojeva</t>
    </r>
    <r>
      <rPr>
        <sz val="9"/>
        <rFont val="Calibri"/>
        <family val="2"/>
        <charset val="238"/>
      </rPr>
      <t xml:space="preserve">:
- Obloga: standardni/vatrootporni gipsani paneli/ploče debljine d=2x12,5mm;
- Jednostruka metalna podkonstrukcija - kutijasti profili CW 100x50x0,6 mm sa ispunom - (ispuna uključuje zvučnu izolaciju (MW) od 50 mm + vazduh 50 mm);
- Obloga: standardni /vatrootporni gipsani paneli/ploče debljine d=2x12,5mm.
</t>
    </r>
    <r>
      <rPr>
        <b/>
        <i/>
        <sz val="9"/>
        <rFont val="Calibri"/>
        <family val="2"/>
        <charset val="238"/>
      </rPr>
      <t xml:space="preserve">NAPOMENA: </t>
    </r>
    <r>
      <rPr>
        <b/>
        <i/>
        <u/>
        <sz val="9"/>
        <rFont val="Calibri"/>
        <family val="2"/>
        <charset val="238"/>
      </rPr>
      <t xml:space="preserve">Za pregradni zid između laboratorijskog prostora na jednoj strani i izložbenog i prostora za naučno istraživanje na drugoj strani tj. novopostavljenom pregradnom zidu širine d=15,0cm u ZONI 2 do visine 1,5m potrebno koristiti vatrootporne ploče - JEDAN ZID
</t>
    </r>
    <r>
      <rPr>
        <i/>
        <u/>
        <sz val="9"/>
        <rFont val="Calibri"/>
        <family val="2"/>
        <charset val="238"/>
      </rPr>
      <t>Klasa vatrootpornosti za zid od standardih gipskartonskih ploča je EI30, dok je za zid sa vatrootpornim gipskartonskim pločama EI90.</t>
    </r>
    <r>
      <rPr>
        <sz val="9"/>
        <rFont val="Calibri"/>
        <family val="2"/>
        <charset val="238"/>
      </rPr>
      <t xml:space="preserve">
</t>
    </r>
    <r>
      <rPr>
        <i/>
        <u/>
        <sz val="9"/>
        <rFont val="Calibri"/>
        <family val="2"/>
        <charset val="238"/>
      </rPr>
      <t>Vrijednost prigušenja zvuka zida  - Rwmin=65 dB.</t>
    </r>
  </si>
  <si>
    <t>Obračun po m2 potpuno montiranih/postavljenih zidova.</t>
  </si>
  <si>
    <r>
      <t>HALA</t>
    </r>
    <r>
      <rPr>
        <b/>
        <sz val="9"/>
        <rFont val="Calibri"/>
        <family val="2"/>
        <charset val="238"/>
      </rPr>
      <t xml:space="preserve"> - ZONA 2</t>
    </r>
  </si>
  <si>
    <t>ZID OD STANDARDNIH GIPSKARTONSKIH PLOČA d=15cm</t>
  </si>
  <si>
    <t>ZID OD VATROOTPORNIH GIPSKARTONSKIH PLOČA d=15cm do visine 1,5m</t>
  </si>
  <si>
    <t>2.2</t>
  </si>
  <si>
    <r>
      <rPr>
        <b/>
        <sz val="9"/>
        <rFont val="Calibri"/>
        <family val="2"/>
        <charset val="238"/>
      </rPr>
      <t>Pregradni zid sa impregniranim gipskartonskim pločama (</t>
    </r>
    <r>
      <rPr>
        <b/>
        <i/>
        <sz val="9"/>
        <rFont val="Calibri"/>
        <family val="2"/>
        <charset val="238"/>
      </rPr>
      <t>vlagootporne ploče</t>
    </r>
    <r>
      <rPr>
        <b/>
        <sz val="9"/>
        <rFont val="Calibri"/>
        <family val="2"/>
        <charset val="238"/>
      </rPr>
      <t>) sa jedne strane zida (</t>
    </r>
    <r>
      <rPr>
        <b/>
        <i/>
        <sz val="9"/>
        <rFont val="Calibri"/>
        <family val="2"/>
        <charset val="238"/>
      </rPr>
      <t>prema sanitarijama</t>
    </r>
    <r>
      <rPr>
        <b/>
        <sz val="9"/>
        <rFont val="Calibri"/>
        <family val="2"/>
        <charset val="238"/>
      </rPr>
      <t xml:space="preserve">) i standardnim gipskartonim pločama sa druge strane zida - </t>
    </r>
    <r>
      <rPr>
        <b/>
        <i/>
        <sz val="9"/>
        <rFont val="Calibri"/>
        <family val="2"/>
        <charset val="238"/>
      </rPr>
      <t>novoprojektovani zidovi prema izložbenom prostoru i ostavi (do izložbenog prostora) (pogledati na crtežu Novoprojektovano stanje - prizemlje)</t>
    </r>
    <r>
      <rPr>
        <b/>
        <sz val="9"/>
        <rFont val="Calibri"/>
        <family val="2"/>
        <charset val="238"/>
      </rPr>
      <t xml:space="preserve">
Novoprojektovane zidove WC-a i ostave (do izložbenog prostora).</t>
    </r>
    <r>
      <rPr>
        <b/>
        <i/>
        <sz val="9"/>
        <rFont val="Calibri"/>
        <family val="2"/>
        <charset val="238"/>
      </rPr>
      <t xml:space="preserve">
</t>
    </r>
    <r>
      <rPr>
        <u/>
        <sz val="9"/>
        <rFont val="Calibri"/>
        <family val="2"/>
        <charset val="238"/>
      </rPr>
      <t xml:space="preserve">Sistem pregradnog zida od gipsa sastoji se od sljedećih slojeva:
</t>
    </r>
    <r>
      <rPr>
        <sz val="9"/>
        <rFont val="Calibri"/>
        <family val="2"/>
        <charset val="238"/>
      </rPr>
      <t xml:space="preserve">- Obloga: vlagootporni gipsani paneli/ploče debljine d=2x12,5mm;
- parna brana (u sanitarnim čvorovima)
- Jednostruka metalna podkonstrukcija - kutijasti profili CW 100x50x0,6 mm sa ispunom - (ispuna uključuje zvučnu izolaciju (MW) od 50 mm + vazduh 50 mm);
- Obloga: standardni gipsani paneli/ploče debljine d=2x12,5mm.
</t>
    </r>
    <r>
      <rPr>
        <b/>
        <i/>
        <u/>
        <sz val="9"/>
        <rFont val="Calibri"/>
        <family val="2"/>
        <charset val="238"/>
      </rPr>
      <t xml:space="preserve">
</t>
    </r>
    <r>
      <rPr>
        <i/>
        <u/>
        <sz val="9"/>
        <rFont val="Calibri"/>
        <family val="2"/>
        <charset val="238"/>
      </rPr>
      <t>Klasa vatrootpornosti za zid od standardih i vlagootpornih gipskartonskih ploča je EI30.</t>
    </r>
    <r>
      <rPr>
        <sz val="9"/>
        <rFont val="Calibri"/>
        <family val="2"/>
        <charset val="238"/>
      </rPr>
      <t xml:space="preserve">
</t>
    </r>
    <r>
      <rPr>
        <i/>
        <u/>
        <sz val="9"/>
        <rFont val="Calibri"/>
        <family val="2"/>
        <charset val="238"/>
      </rPr>
      <t>Vrijednost prigušenja zvuka zida  - Rwmin=65 dB.</t>
    </r>
    <r>
      <rPr>
        <sz val="9"/>
        <rFont val="Calibri"/>
        <family val="2"/>
        <charset val="238"/>
      </rPr>
      <t xml:space="preserve">
</t>
    </r>
    <r>
      <rPr>
        <i/>
        <sz val="9"/>
        <rFont val="Calibri"/>
        <family val="2"/>
        <charset val="238"/>
      </rPr>
      <t>NAPOMENA: Sa jedne strane zida (u sanitarijama) se postavljaju keramičke pločice koje su obračunate posebnom stavkom.</t>
    </r>
  </si>
  <si>
    <t>ZID OD STANDARDNIH I VLAGOOTPORNIH GIPSKARTONSKIH PLOČA d=15cm</t>
  </si>
  <si>
    <t>2.3</t>
  </si>
  <si>
    <r>
      <rPr>
        <b/>
        <sz val="9"/>
        <rFont val="Calibri"/>
        <family val="2"/>
        <charset val="238"/>
      </rPr>
      <t>Pregradni zid sa impregniranim gipskartonskim pločama (</t>
    </r>
    <r>
      <rPr>
        <b/>
        <i/>
        <sz val="9"/>
        <rFont val="Calibri"/>
        <family val="2"/>
        <charset val="238"/>
      </rPr>
      <t>vlagootporne ploče</t>
    </r>
    <r>
      <rPr>
        <b/>
        <sz val="9"/>
        <rFont val="Calibri"/>
        <family val="2"/>
        <charset val="238"/>
      </rPr>
      <t xml:space="preserve">) sa obje strane zida -  </t>
    </r>
    <r>
      <rPr>
        <b/>
        <i/>
        <sz val="9"/>
        <rFont val="Calibri"/>
        <family val="2"/>
        <charset val="238"/>
      </rPr>
      <t>novoprojektovani</t>
    </r>
    <r>
      <rPr>
        <b/>
        <sz val="9"/>
        <rFont val="Calibri"/>
        <family val="2"/>
        <charset val="238"/>
      </rPr>
      <t xml:space="preserve"> </t>
    </r>
    <r>
      <rPr>
        <b/>
        <i/>
        <sz val="9"/>
        <rFont val="Calibri"/>
        <family val="2"/>
        <charset val="238"/>
      </rPr>
      <t xml:space="preserve">zid između muškog i ženskog WC-a do sale za sastanke (pogledati na crtežu Novoprojektovano stanje - prizemlje)
</t>
    </r>
    <r>
      <rPr>
        <u/>
        <sz val="9"/>
        <rFont val="Calibri"/>
        <family val="2"/>
        <charset val="238"/>
      </rPr>
      <t xml:space="preserve">Sistem pregradnog zida od gipsa sastoji se od sljedećih slojeva:
</t>
    </r>
    <r>
      <rPr>
        <sz val="9"/>
        <rFont val="Calibri"/>
        <family val="2"/>
        <charset val="238"/>
      </rPr>
      <t xml:space="preserve">- Obloga: vlagootporni gipsani paneli/ploče debljine d=2x12,5mm;
- parna brana
- Jednostruka metalna podkonstrukcija - kutijasti profili CW 100x50x0,6 mm sa ispunom - (ispuna uključuje zvučnu izolaciju (MW) od 50 mm + vazduh 50 mm);
- parna brana
- Obloga: vlagootporni gipsani paneli/ploče debljine d=2x12,5mm.
</t>
    </r>
    <r>
      <rPr>
        <b/>
        <i/>
        <u/>
        <sz val="9"/>
        <rFont val="Calibri"/>
        <family val="2"/>
        <charset val="238"/>
      </rPr>
      <t xml:space="preserve">
</t>
    </r>
    <r>
      <rPr>
        <i/>
        <u/>
        <sz val="9"/>
        <rFont val="Calibri"/>
        <family val="2"/>
        <charset val="238"/>
      </rPr>
      <t>Klasa vatrootpornosti za zid od vlagootpornih gipskartonskih ploča je EI30.</t>
    </r>
    <r>
      <rPr>
        <sz val="9"/>
        <rFont val="Calibri"/>
        <family val="2"/>
        <charset val="238"/>
      </rPr>
      <t xml:space="preserve">
</t>
    </r>
    <r>
      <rPr>
        <i/>
        <u/>
        <sz val="9"/>
        <rFont val="Calibri"/>
        <family val="2"/>
        <charset val="238"/>
      </rPr>
      <t>Vrijednost prigušenja zvuka zida  - Rwmin=65 dB.</t>
    </r>
    <r>
      <rPr>
        <sz val="9"/>
        <rFont val="Calibri"/>
        <family val="2"/>
        <charset val="238"/>
      </rPr>
      <t xml:space="preserve">
</t>
    </r>
    <r>
      <rPr>
        <i/>
        <sz val="9"/>
        <rFont val="Calibri"/>
        <family val="2"/>
        <charset val="238"/>
      </rPr>
      <t>NAPOMENA: Sa obje strane zida se postavljaju keramičke pločice koje su obračunate posebnom stavkom.</t>
    </r>
  </si>
  <si>
    <t>ZID OD VLAGOOTPORNIH GIPSKARTONSKIH PLOČA d=15cm</t>
  </si>
  <si>
    <r>
      <rPr>
        <i/>
        <u/>
        <sz val="9"/>
        <color theme="1"/>
        <rFont val="Calibri"/>
        <family val="2"/>
        <charset val="238"/>
      </rPr>
      <t xml:space="preserve">Materijal ispune :Mineralna vuna (MW) sa maksimalnim koeficijentom toplotne vodljivosti λD=0,035(W/mK). </t>
    </r>
    <r>
      <rPr>
        <i/>
        <sz val="9"/>
        <color theme="1"/>
        <rFont val="Calibri"/>
        <family val="2"/>
        <charset val="238"/>
      </rPr>
      <t xml:space="preserve">
NAPOMENA: </t>
    </r>
    <r>
      <rPr>
        <i/>
        <u/>
        <sz val="9"/>
        <color theme="1"/>
        <rFont val="Calibri"/>
        <family val="2"/>
        <charset val="238"/>
      </rPr>
      <t>Predviditi otvore u pregradnim zidovima prema datim nacrtima, te koristiti profile sa ojačanjima pripadajućeg sistema za izradu otvora.</t>
    </r>
  </si>
  <si>
    <r>
      <rPr>
        <i/>
        <sz val="9"/>
        <rFont val="Calibri"/>
        <family val="2"/>
        <charset val="238"/>
      </rPr>
      <t xml:space="preserve">NAPOMENA: </t>
    </r>
    <r>
      <rPr>
        <i/>
        <u/>
        <sz val="9"/>
        <rFont val="Calibri"/>
        <family val="2"/>
        <charset val="238"/>
      </rPr>
      <t>Koristiti materijal jednog proizvođača za izradu sistema pregradnog zida.</t>
    </r>
    <r>
      <rPr>
        <sz val="9"/>
        <rFont val="Calibri"/>
        <family val="2"/>
        <charset val="238"/>
      </rPr>
      <t xml:space="preserve">
Prije postavljanja pregradnih zidova od gipsa potrebno je izvršiti pripremu podloge koja obuhvata sav potreban rad i materijal i dovođenje  površina u adekvatno stanje, tako da one budu očišćene i suhe kao i sve druge neophodne radove za nesmetano postavljanje pregradnih zidova.
Zbog posebnih zahtjeva zvučne zaštite estrih se ispod pregradnog zida mora presjeći kako bi dilatacijski razmak spriječio horizontalni prijenos vibracija između prostorija. Podni profil podložen mekom izolirajućom trakom prekriva razmak, ali se postavlja tako da mu osa bude izvan dilatacije kako bi se ugradili tiplovi i uvrnuli vijci. Ovaj razmak mora biti čist, bez prašine ili malterskih otpadaka.</t>
    </r>
    <r>
      <rPr>
        <u/>
        <sz val="9"/>
        <rFont val="Calibri"/>
        <family val="2"/>
        <charset val="238"/>
      </rPr>
      <t xml:space="preserve">
Pregradne zidove uraditi prema sljedećem opisu:</t>
    </r>
    <r>
      <rPr>
        <sz val="9"/>
        <rFont val="Calibri"/>
        <family val="2"/>
        <charset val="238"/>
      </rPr>
      <t xml:space="preserve">
Tačno i precizno izmjeriti pomoću laserskog metra i obilježiti gdje će se postavljati pregradni zidovi od gipsa.
Zidovi se montiraju na pod od armiranog betona do novopostavljenog spuštenog stropa (cca 5,0 m) - prema crtežu/projektu.
Zidovi WC-a i ostave se montiraju na pod od armiranog betona i visine su 4 m - prema crtežu/projektu. 
</t>
    </r>
  </si>
  <si>
    <r>
      <t xml:space="preserve">Kako bi se poboljšala zvučna izolacija/zaštita, na svim UW i CW profilima, u kontaktu sa podom, stropom ili bočnim zidovima postaviti pokrivnu zaptivnu traku debljine d=2 mm, a potom se UW profili pričvršćuju  pomoću vijaka sa plastičnim tiplom 6/40mm za pod/strop. Vertikalni zidni profili CW 100 se umetnu između UW profila na međusobnom rastojanju od 40-60 cm (utvrditi u dogovoru sa Nadzornim organom), potom se pričvršćuju ploče od gipsa sa jedne strane profila.
Gipskartonske ploče pričvrstiti za CW profile prema uputstvima proizvođača pripadajućeg sistema i to: Prvu ploču pričvrstiti vijcima TN 25, dok se druga ploča pričvršćava vijcima TN 35. 
Prazan prostor između ploča služi za provođenje instalacija i ispunjava se mineralnom vunom.
Za zaštitu od požara, toplotnu i zvučnu izolaciju koristiti mineralnu vunu debljine d=5 cm. 
Za elektro radove koriste se dozne pripadajućeg sistema. Spoljni uglovi se štite aluminijumskom ugaonom zaštitnom šinom ili Alux trakom. 
Potom se zid zatvara sa dvije gipskartonske ploče, na isti način kao i druga strana.
Spojevi ploča se zatim ispunjavaju, bandažiraju u minimalno dva sloja i ojačavaju spojnom trakom u drugom sloju. </t>
    </r>
    <r>
      <rPr>
        <i/>
        <sz val="9"/>
        <rFont val="Calibri"/>
        <family val="2"/>
        <charset val="238"/>
      </rPr>
      <t>(Gletovanje, brušenje i krečenje obrađeno u posebnoj stavci)</t>
    </r>
    <r>
      <rPr>
        <sz val="9"/>
        <rFont val="Calibri"/>
        <family val="2"/>
      </rPr>
      <t xml:space="preserve">
</t>
    </r>
  </si>
  <si>
    <r>
      <rPr>
        <i/>
        <sz val="9"/>
        <rFont val="Calibri"/>
        <family val="2"/>
        <charset val="238"/>
      </rPr>
      <t>NAPOMENA:</t>
    </r>
    <r>
      <rPr>
        <sz val="9"/>
        <rFont val="Calibri"/>
        <family val="2"/>
        <charset val="238"/>
      </rPr>
      <t xml:space="preserve"> </t>
    </r>
    <r>
      <rPr>
        <i/>
        <u/>
        <sz val="9"/>
        <rFont val="Calibri"/>
        <family val="2"/>
        <charset val="238"/>
      </rPr>
      <t>Sve radove treba izvesti isključivo po uputama proizvođača ponuđenog  sistema, koristeći materijale, alate i način izvođenja po tehnologiji proizvođača materijala za izradu zidova od gipskartona i u skladu sa pravilima struke i pravilima sistema za izradu pregradnih zidova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r>
      <rPr>
        <i/>
        <sz val="9"/>
        <rFont val="Calibri"/>
        <family val="2"/>
        <charset val="238"/>
      </rPr>
      <t>NAPOMENA:</t>
    </r>
    <r>
      <rPr>
        <sz val="9"/>
        <rFont val="Calibri"/>
        <family val="2"/>
        <charset val="238"/>
      </rPr>
      <t xml:space="preserve"> </t>
    </r>
    <r>
      <rPr>
        <i/>
        <u/>
        <sz val="9"/>
        <rFont val="Calibri"/>
        <family val="2"/>
        <charset val="238"/>
      </rPr>
      <t xml:space="preserve">Prije početka izvođenja radova na zidovima potrebno usaglasiti faze izvođenja građevinskih radova sa hidro, elektro i mašinskim radovima, što podrazumjeva razvod svih hidro, elektro i mašinskih instalacija  prije zatvaranja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charset val="238"/>
      </rPr>
      <t xml:space="preserve">
Izvođač je dužan da usaglasi sve detalje, nejasnoće i potencijalna pitanja sa Ugovorni organom i Nadzornim organom.
U cijenu uračunat sav potreban materijal i rad za završetak ove pozicije, te upotrebu lake pokretne skele.
Sve mjere prije izrade uzeti na licu mjesta. </t>
    </r>
  </si>
  <si>
    <r>
      <rPr>
        <b/>
        <sz val="9"/>
        <rFont val="Calibri"/>
        <family val="2"/>
        <charset val="238"/>
      </rPr>
      <t xml:space="preserve">Nabavka materijala i montaža tipskih pregradnih zidova od gipskartona ukupne debljine d=10cm - </t>
    </r>
    <r>
      <rPr>
        <b/>
        <i/>
        <sz val="9"/>
        <rFont val="Calibri"/>
        <family val="2"/>
        <charset val="238"/>
      </rPr>
      <t xml:space="preserve">ZONA 2 </t>
    </r>
    <r>
      <rPr>
        <i/>
        <u/>
        <sz val="9"/>
        <rFont val="Calibri"/>
        <family val="2"/>
        <charset val="238"/>
      </rPr>
      <t xml:space="preserve">
</t>
    </r>
    <r>
      <rPr>
        <sz val="9"/>
        <rFont val="Calibri"/>
        <family val="2"/>
        <charset val="238"/>
      </rPr>
      <t xml:space="preserve">
</t>
    </r>
    <r>
      <rPr>
        <sz val="9"/>
        <rFont val="Calibri"/>
        <family val="2"/>
      </rPr>
      <t xml:space="preserve">
</t>
    </r>
  </si>
  <si>
    <t>3.1</t>
  </si>
  <si>
    <r>
      <rPr>
        <b/>
        <sz val="9"/>
        <rFont val="Calibri"/>
        <family val="2"/>
        <charset val="238"/>
      </rPr>
      <t xml:space="preserve">Pregradni zid od standardnih gipskartonskih ploča sa obje strane zida - </t>
    </r>
    <r>
      <rPr>
        <b/>
        <i/>
        <sz val="9"/>
        <rFont val="Calibri"/>
        <family val="2"/>
        <charset val="238"/>
      </rPr>
      <t xml:space="preserve">novoprojektovani zidovi sale za sastanke - ZONA 2 (tačnu poziciju zidova pogledati na crtežu - Novoprojektovano stanje prizemlje)
</t>
    </r>
    <r>
      <rPr>
        <u/>
        <sz val="9"/>
        <rFont val="Calibri"/>
        <family val="2"/>
        <charset val="238"/>
      </rPr>
      <t>Sistem pregradnog zida od gipsa sastoji se od sljedećih slojeva</t>
    </r>
    <r>
      <rPr>
        <sz val="9"/>
        <rFont val="Calibri"/>
        <family val="2"/>
        <charset val="238"/>
      </rPr>
      <t xml:space="preserve">:
- Obloga: standardni gipsani paneli/ploče debljine d=2x12,5mm;
- Jednostruka metalna podkonstrukcija - kutijasti profili CW 50x50x0,6 mm sa ispunom - (ispuna uključuje zvučnu izolaciju MW od 50mm);
- Obloga: standardni gipsani paneli/ploče debljine d=2x12,5mm.
</t>
    </r>
    <r>
      <rPr>
        <i/>
        <u/>
        <sz val="9"/>
        <rFont val="Calibri"/>
        <family val="2"/>
        <charset val="238"/>
      </rPr>
      <t>Klasa vatrootpornosti za zid od standardih gipskartonskih ploča je EI30.</t>
    </r>
    <r>
      <rPr>
        <sz val="9"/>
        <rFont val="Calibri"/>
        <family val="2"/>
        <charset val="238"/>
      </rPr>
      <t xml:space="preserve">
</t>
    </r>
    <r>
      <rPr>
        <i/>
        <u/>
        <sz val="9"/>
        <rFont val="Calibri"/>
        <family val="2"/>
        <charset val="238"/>
      </rPr>
      <t>Vrijednost prigušenja zvuka zida  - Rwmin=65 dB.</t>
    </r>
  </si>
  <si>
    <t>ZID OD STANDARDNIH GIPSKARTONSKIH PLOČA d=10cm</t>
  </si>
  <si>
    <t>3.2</t>
  </si>
  <si>
    <r>
      <rPr>
        <b/>
        <sz val="9"/>
        <rFont val="Calibri"/>
        <family val="2"/>
        <charset val="238"/>
      </rPr>
      <t>Pregradni zid sa impregniranim gipskartonskim pločama (</t>
    </r>
    <r>
      <rPr>
        <b/>
        <i/>
        <sz val="9"/>
        <rFont val="Calibri"/>
        <family val="2"/>
        <charset val="238"/>
      </rPr>
      <t>vlagootporne ploče</t>
    </r>
    <r>
      <rPr>
        <b/>
        <sz val="9"/>
        <rFont val="Calibri"/>
        <family val="2"/>
        <charset val="238"/>
      </rPr>
      <t>) sa jedne strane zida (</t>
    </r>
    <r>
      <rPr>
        <b/>
        <i/>
        <sz val="9"/>
        <rFont val="Calibri"/>
        <family val="2"/>
        <charset val="238"/>
      </rPr>
      <t>prema sanitarijama</t>
    </r>
    <r>
      <rPr>
        <b/>
        <sz val="9"/>
        <rFont val="Calibri"/>
        <family val="2"/>
        <charset val="238"/>
      </rPr>
      <t xml:space="preserve">) i standardnim gipskartonim pločama sa druge strane zida - </t>
    </r>
    <r>
      <rPr>
        <b/>
        <i/>
        <sz val="9"/>
        <rFont val="Calibri"/>
        <family val="2"/>
        <charset val="238"/>
      </rPr>
      <t>novoprojektovani zidovi prema prostoru za laboratorijske vježbe. (pogledati na crtežu Novoprojektovano stanje - prizemlje)</t>
    </r>
    <r>
      <rPr>
        <b/>
        <sz val="9"/>
        <rFont val="Calibri"/>
        <family val="2"/>
        <charset val="238"/>
      </rPr>
      <t xml:space="preserve">
</t>
    </r>
    <r>
      <rPr>
        <b/>
        <i/>
        <sz val="9"/>
        <rFont val="Calibri"/>
        <family val="2"/>
        <charset val="238"/>
      </rPr>
      <t xml:space="preserve">
</t>
    </r>
    <r>
      <rPr>
        <u/>
        <sz val="9"/>
        <rFont val="Calibri"/>
        <family val="2"/>
        <charset val="238"/>
      </rPr>
      <t xml:space="preserve">Sistem pregradnog zida od gipsa sastoji se od sljedećih slojeva:
</t>
    </r>
    <r>
      <rPr>
        <sz val="9"/>
        <rFont val="Calibri"/>
        <family val="2"/>
        <charset val="238"/>
      </rPr>
      <t xml:space="preserve">- Obloga: vlagootporni gipsani paneli/ploče debljine d=2x12,5mm;
- parna brana (u sanitarnim čvorovima)
- Jednostruka metalna podkonstrukcija - kutijasti profili CW 50x50x0,6 mm sa ispunom - (ispuna uključuje zvučnu izolaciju MW od 50mm);
- Obloga: standardni gipsani paneli/ploče debljine d=2x12,5mm.
</t>
    </r>
    <r>
      <rPr>
        <b/>
        <i/>
        <u/>
        <sz val="9"/>
        <rFont val="Calibri"/>
        <family val="2"/>
        <charset val="238"/>
      </rPr>
      <t xml:space="preserve">
</t>
    </r>
    <r>
      <rPr>
        <i/>
        <u/>
        <sz val="9"/>
        <rFont val="Calibri"/>
        <family val="2"/>
        <charset val="238"/>
      </rPr>
      <t>Klasa vatrootpornosti za zid od standardih i vlagootpornih gipskartonskih ploča je EI30.</t>
    </r>
    <r>
      <rPr>
        <sz val="9"/>
        <rFont val="Calibri"/>
        <family val="2"/>
        <charset val="238"/>
      </rPr>
      <t xml:space="preserve">
</t>
    </r>
    <r>
      <rPr>
        <i/>
        <u/>
        <sz val="9"/>
        <rFont val="Calibri"/>
        <family val="2"/>
        <charset val="238"/>
      </rPr>
      <t>Vrijednost prigušenja zvuka zida  - Rwmin=65 dB.</t>
    </r>
    <r>
      <rPr>
        <sz val="9"/>
        <rFont val="Calibri"/>
        <family val="2"/>
        <charset val="238"/>
      </rPr>
      <t xml:space="preserve">
</t>
    </r>
    <r>
      <rPr>
        <i/>
        <sz val="9"/>
        <rFont val="Calibri"/>
        <family val="2"/>
        <charset val="238"/>
      </rPr>
      <t>NAPOMENA: Sa jedne strane zida (u sanitarijama) se postavljaju keramičke pločice koje su obračunate posebnom stavkom.</t>
    </r>
  </si>
  <si>
    <t>ZID OD STANDARDNIH I VLAGOOTPORNIH GIPSKARTONSKIH PLOČA d=10cm</t>
  </si>
  <si>
    <t>3.3</t>
  </si>
  <si>
    <r>
      <rPr>
        <b/>
        <sz val="9"/>
        <rFont val="Calibri"/>
        <family val="2"/>
        <charset val="238"/>
      </rPr>
      <t>Pregradni zid sa impregniranim gipskartonskim pločama (</t>
    </r>
    <r>
      <rPr>
        <b/>
        <i/>
        <sz val="9"/>
        <rFont val="Calibri"/>
        <family val="2"/>
        <charset val="238"/>
      </rPr>
      <t>vlagootporne ploče</t>
    </r>
    <r>
      <rPr>
        <b/>
        <sz val="9"/>
        <rFont val="Calibri"/>
        <family val="2"/>
        <charset val="238"/>
      </rPr>
      <t xml:space="preserve">) sa obje strane zida -  </t>
    </r>
    <r>
      <rPr>
        <b/>
        <i/>
        <sz val="9"/>
        <rFont val="Calibri"/>
        <family val="2"/>
        <charset val="238"/>
      </rPr>
      <t xml:space="preserve">zid između muškog, ženskog i WC-a za invalide pored izložbenog prostora i zidovi kabina u WC-u pored sale sa sastanke. (pogledati na crtežu Novoprojektovano stanje - prizemlje)
</t>
    </r>
    <r>
      <rPr>
        <u/>
        <sz val="9"/>
        <rFont val="Calibri"/>
        <family val="2"/>
        <charset val="238"/>
      </rPr>
      <t xml:space="preserve">Sistem pregradnog zida od gipsa sastoji se od sljedećih slojeva:
</t>
    </r>
    <r>
      <rPr>
        <sz val="9"/>
        <rFont val="Calibri"/>
        <family val="2"/>
        <charset val="238"/>
      </rPr>
      <t xml:space="preserve">- Obloga: vlagootporni gipsani paneli/ploče debljine d=2x12,5mm;
- parna brana
- Jednostruka metalna podkonstrukcija - kutijasti profili CW 50x50x0,6 mm sa ispunom - (ispuna uključuje zvučnu izolaciju MW od 50mm);
- parna brana
- Obloga: vlagootporni gipsani paneli/ploče debljine d=2x12,5mm.
</t>
    </r>
    <r>
      <rPr>
        <b/>
        <i/>
        <u/>
        <sz val="9"/>
        <rFont val="Calibri"/>
        <family val="2"/>
        <charset val="238"/>
      </rPr>
      <t xml:space="preserve">
</t>
    </r>
    <r>
      <rPr>
        <i/>
        <u/>
        <sz val="9"/>
        <rFont val="Calibri"/>
        <family val="2"/>
        <charset val="238"/>
      </rPr>
      <t>Klasa vatrootpornosti za zid od vlagootpornih gipskartonskih ploča je EI30.</t>
    </r>
    <r>
      <rPr>
        <sz val="9"/>
        <rFont val="Calibri"/>
        <family val="2"/>
        <charset val="238"/>
      </rPr>
      <t xml:space="preserve">
</t>
    </r>
    <r>
      <rPr>
        <i/>
        <u/>
        <sz val="9"/>
        <rFont val="Calibri"/>
        <family val="2"/>
        <charset val="238"/>
      </rPr>
      <t>Vrijednost prigušenja zvuka zida  - Rwmin=65 dB.</t>
    </r>
    <r>
      <rPr>
        <sz val="9"/>
        <rFont val="Calibri"/>
        <family val="2"/>
        <charset val="238"/>
      </rPr>
      <t xml:space="preserve">
</t>
    </r>
    <r>
      <rPr>
        <i/>
        <sz val="9"/>
        <rFont val="Calibri"/>
        <family val="2"/>
        <charset val="238"/>
      </rPr>
      <t>NAPOMENA: Sa obje strane zida se postavljaju keramičke pločice koje su obračunate posebnom stavkom.</t>
    </r>
  </si>
  <si>
    <t>ZID OD VLAGOOTPORNIH GIPSKARTONSKIH PLOČA d=10cm</t>
  </si>
  <si>
    <r>
      <rPr>
        <i/>
        <u/>
        <sz val="9"/>
        <rFont val="Calibri"/>
        <family val="2"/>
        <charset val="238"/>
      </rPr>
      <t>Materijal ispune: Mineralna vuna sa maksimalnim koeficijentom toplotne vodljivosti λD=0,035(W/mK).</t>
    </r>
    <r>
      <rPr>
        <i/>
        <sz val="9"/>
        <rFont val="Calibri"/>
        <family val="2"/>
        <charset val="238"/>
      </rPr>
      <t xml:space="preserve">
NAPOMENA: </t>
    </r>
    <r>
      <rPr>
        <i/>
        <u/>
        <sz val="9"/>
        <rFont val="Calibri"/>
        <family val="2"/>
        <charset val="238"/>
      </rPr>
      <t>Predviditi otvore u pregradnim zidovima prema datim nacrtima, te koristiti profile sa ojačanjima pripadajućeg sistema za izradu otvora.</t>
    </r>
  </si>
  <si>
    <r>
      <rPr>
        <i/>
        <sz val="9"/>
        <rFont val="Calibri"/>
        <family val="2"/>
        <charset val="238"/>
      </rPr>
      <t xml:space="preserve">NAPOMENA: </t>
    </r>
    <r>
      <rPr>
        <i/>
        <u/>
        <sz val="9"/>
        <rFont val="Calibri"/>
        <family val="2"/>
        <charset val="238"/>
      </rPr>
      <t>Sve radove treba izvesti isključivo po uputama proizvođača ponuđenog  sistema, koristeći materijale, alate i način izvođenja po tehnologiji proizvođača materijala za izradu zidova od gipskartona i u skladu sa pravilima struke i pravilima sistema za izradu pregradnih zidova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r>
      <rPr>
        <i/>
        <sz val="9"/>
        <rFont val="Calibri"/>
        <family val="2"/>
        <charset val="238"/>
      </rPr>
      <t xml:space="preserve">NAPOMENA: </t>
    </r>
    <r>
      <rPr>
        <i/>
        <u/>
        <sz val="9"/>
        <rFont val="Calibri"/>
        <family val="2"/>
        <charset val="238"/>
      </rPr>
      <t xml:space="preserve">Prije početka izvođenja radova na zidovima potrebno usaglasiti faze izvođenja građevinskih radova sa hidro, elektro i mašinskim radovima, što podrazumjeva razvod svih hidro, elektro i mašinskih instalacija  prije zatvaranja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charset val="238"/>
      </rPr>
      <t xml:space="preserve">
Izvođač je dužan da usaglasi sve detalje, nejasnoće i potencijalna pitanja sa Ugovorni organom i Nadzornim organom.
U cijenu uračunat sav potreban materijal i rad za završetak ove pozicije, te upotrebu lake pokretne skele.
Sve mjere prije izrade uzeti na licu mjesta. </t>
    </r>
  </si>
  <si>
    <r>
      <rPr>
        <b/>
        <sz val="9"/>
        <rFont val="Calibri"/>
        <family val="2"/>
        <charset val="238"/>
      </rPr>
      <t xml:space="preserve">Nabavka materijala i montaža tipskih pregradnih zidova od gips kartona ukupne debljine d=12,5 cm za novoprojektovane zidove WC-a </t>
    </r>
    <r>
      <rPr>
        <b/>
        <i/>
        <sz val="9"/>
        <rFont val="Calibri"/>
        <family val="2"/>
        <charset val="238"/>
      </rPr>
      <t xml:space="preserve"> (tačnu poziciju zidova pogledati na crtežu - novoprojektovano stanje prizemlje)
NAPOMENA:</t>
    </r>
    <r>
      <rPr>
        <b/>
        <i/>
        <u/>
        <sz val="9"/>
        <rFont val="Calibri"/>
        <family val="2"/>
        <charset val="238"/>
      </rPr>
      <t xml:space="preserve"> Za pregradne zidove WC-a koristiti vlagootporne gipskartonske ploče sa obje strane.</t>
    </r>
    <r>
      <rPr>
        <sz val="9"/>
        <rFont val="Calibri"/>
        <family val="2"/>
      </rPr>
      <t xml:space="preserve">
</t>
    </r>
    <r>
      <rPr>
        <u/>
        <sz val="9"/>
        <rFont val="Calibri"/>
        <family val="2"/>
        <charset val="238"/>
      </rPr>
      <t xml:space="preserve">
Sistem pregradnog zida od gipsa sastoji se od sljedećih slojeva:
</t>
    </r>
    <r>
      <rPr>
        <sz val="9"/>
        <rFont val="Calibri"/>
        <family val="2"/>
      </rPr>
      <t xml:space="preserve">
- Obloga: vlagootporni gipsani paneli/ploče debljine d=2x12,5mm;
- parna brana
- Jednostruka metalna podkonstrukcija - kutijasti profili CW 75x50x0,6 mm sa ispunom - (ispuna uključuje zvučnu izolaciju MW od 50mm + vazduh 25mm);
- parna brana
- Obloga: vlagootporni gipsani paneli/ploče debljine d=2x12,5mm.
Materijal ispune: </t>
    </r>
    <r>
      <rPr>
        <i/>
        <u/>
        <sz val="9"/>
        <rFont val="Calibri"/>
        <family val="2"/>
        <charset val="238"/>
      </rPr>
      <t>Mineralna vuna sa maksimalnim koeficijentom toplotne vodljivosti λD=0,035(W/mK).</t>
    </r>
    <r>
      <rPr>
        <i/>
        <sz val="9"/>
        <rFont val="Calibri"/>
        <family val="2"/>
        <charset val="238"/>
      </rPr>
      <t xml:space="preserve">
</t>
    </r>
    <r>
      <rPr>
        <i/>
        <u/>
        <sz val="9"/>
        <rFont val="Calibri"/>
        <family val="2"/>
        <charset val="238"/>
      </rPr>
      <t>Vrijednost prigušenja zvuka zida  - Rwmin=65 dB</t>
    </r>
    <r>
      <rPr>
        <i/>
        <sz val="9"/>
        <rFont val="Calibri"/>
        <family val="2"/>
        <charset val="238"/>
      </rPr>
      <t xml:space="preserve">.
NAPOMENA: Sa obje strane zida se postavljaju keramičke pločice koje su obračunate posebnom stavkom.
NAPOMENA: </t>
    </r>
    <r>
      <rPr>
        <i/>
        <u/>
        <sz val="9"/>
        <rFont val="Calibri"/>
        <family val="2"/>
        <charset val="238"/>
      </rPr>
      <t>Predviditi otvore u pregradnim zidovima prema datim nacrtima, te koristiti profile sa ojačanjima pripadajućeg sistema za izradu otvora.</t>
    </r>
    <r>
      <rPr>
        <b/>
        <u/>
        <sz val="9"/>
        <rFont val="Calibri"/>
        <family val="2"/>
        <charset val="238"/>
      </rPr>
      <t xml:space="preserve">
</t>
    </r>
    <r>
      <rPr>
        <sz val="9"/>
        <rFont val="Calibri"/>
        <family val="2"/>
      </rPr>
      <t xml:space="preserve">
</t>
    </r>
  </si>
  <si>
    <r>
      <rPr>
        <i/>
        <sz val="9"/>
        <rFont val="Calibri"/>
        <family val="2"/>
        <charset val="238"/>
      </rPr>
      <t xml:space="preserve">NAPOMENA: </t>
    </r>
    <r>
      <rPr>
        <i/>
        <u/>
        <sz val="9"/>
        <rFont val="Calibri"/>
        <family val="2"/>
        <charset val="238"/>
      </rPr>
      <t>Koristiti materijal jednog proizvođača za izradu sistema pregradnog zida.</t>
    </r>
    <r>
      <rPr>
        <u/>
        <sz val="9"/>
        <rFont val="Calibri"/>
        <family val="2"/>
        <charset val="238"/>
      </rPr>
      <t xml:space="preserve">
</t>
    </r>
    <r>
      <rPr>
        <sz val="9"/>
        <rFont val="Calibri"/>
        <family val="2"/>
        <charset val="238"/>
      </rPr>
      <t>Prije postavljanja pregradnih zidova od gipsa potrebno je izvršiti pripremu podloge koja obuvata sav potreban rad i materijal i dovođenje  površina u adekvatno stanje, tako da one budu očišćene i suhe kao i sve druge neophodne radove za nesmetano postavljanje pregradnih zidova.</t>
    </r>
    <r>
      <rPr>
        <u/>
        <sz val="9"/>
        <rFont val="Calibri"/>
        <family val="2"/>
        <charset val="238"/>
      </rPr>
      <t xml:space="preserve">
Pregradne zidove uraditi prema sljedećem opisu:</t>
    </r>
    <r>
      <rPr>
        <sz val="9"/>
        <rFont val="Calibri"/>
        <family val="2"/>
        <charset val="238"/>
      </rPr>
      <t xml:space="preserve">
Tačno i precizno izmjeriti pomoću laserskog metra i obilježiti gdje će se postavljati pregradni zidovi od gipsa.
Zidovi WC-a i ostave se montiraju na pod od armiranog betona i visine su 4 m - prema crtežu/projektu. 
Kako bi se poboljšala zvučna izolacija/zaštita, na svim UW i CW profilima, u kontaktu sa podom, stropom ili bočnim zidovima postaviti pokrivnu zaptivnu traku debljine d=2 mm, a potom se UW profili pričvršćuju  pomoću vijaka sa plastičnim tiplom 6/40mm za pod/strop. Vertikalni zidni profili CW 50 se umetnu između UW profila na međusobnom rastojanju od 40-60 cm (utvrditi u dogovoru sa Nadzornim organom), potom se pričvršćuju ploče od gipsa sa jedne strane profila.</t>
    </r>
  </si>
  <si>
    <r>
      <t xml:space="preserve">Gipskartonske ploče pričvrstiti za CW profile prema uputstvima proizvođača pripadajućeg sistema i to: Prvu ploču pričvrstiti vijcima TN 25, dok se druga ploča pričvršćava vijcima TN 35. 
Prazan prostor između ploča služi za provođenje instalacija i ispunjava se Isover mineralnom vunom.
Za zaštitu od požara, toplotnu i zvučnu izolaciju koristiti mineralnu vunu debljine d=5 cm. 
Za elektro radove koriste se dozne pripadajućeg sistema. Spoljni uglovi se štite aluminijumskom ugaonom zaštitnom šinom ili Alux trakom. 
Potom se zid zatvara sa dvije gipskartonske ploče, na isti način kao i druga strana.
Spojevi ploča se zatim ispunjavaju, bandažiraju u minimalno dva sloja i ojačavaju spojnom trakom u drugom sloju. </t>
    </r>
    <r>
      <rPr>
        <i/>
        <sz val="9"/>
        <rFont val="Calibri"/>
        <family val="2"/>
        <charset val="238"/>
      </rPr>
      <t>(Gletovanje, brušenje i krečenje obrađeno u posebnoj stavci).</t>
    </r>
    <r>
      <rPr>
        <sz val="9"/>
        <rFont val="Calibri"/>
        <family val="2"/>
      </rPr>
      <t xml:space="preserve">
</t>
    </r>
    <r>
      <rPr>
        <i/>
        <sz val="9"/>
        <rFont val="Calibri"/>
        <family val="2"/>
        <charset val="238"/>
      </rPr>
      <t xml:space="preserve">NAPOMENA: U dijelu sanitarnih čvorova predvidjeti impregnirane ploče.
</t>
    </r>
    <r>
      <rPr>
        <sz val="9"/>
        <rFont val="Calibri"/>
        <family val="2"/>
      </rPr>
      <t xml:space="preserve">
</t>
    </r>
  </si>
  <si>
    <r>
      <rPr>
        <i/>
        <sz val="9"/>
        <rFont val="Calibri"/>
        <family val="2"/>
        <charset val="238"/>
      </rPr>
      <t>NAPOMENA:</t>
    </r>
    <r>
      <rPr>
        <sz val="9"/>
        <rFont val="Calibri"/>
        <family val="2"/>
        <charset val="238"/>
      </rPr>
      <t xml:space="preserve"> </t>
    </r>
    <r>
      <rPr>
        <i/>
        <u/>
        <sz val="9"/>
        <rFont val="Calibri"/>
        <family val="2"/>
        <charset val="238"/>
      </rPr>
      <t>Sve radove treba izvesti isključivo po uputama proizvođača ponuđenog  sistema, koristeći materijale, alate i način izvođenja po tehnologiji proizvođača materijala za izradu zidova od gipskartona i u skladu sa pravilima struke i pravilima sistema za izradu pregradnih zidova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r>
      <rPr>
        <i/>
        <sz val="9"/>
        <rFont val="Calibri"/>
        <family val="2"/>
        <charset val="238"/>
      </rPr>
      <t xml:space="preserve">NAPOMENA: </t>
    </r>
    <r>
      <rPr>
        <i/>
        <u/>
        <sz val="9"/>
        <rFont val="Calibri"/>
        <family val="2"/>
        <charset val="238"/>
      </rPr>
      <t xml:space="preserve">Prije početka izvođenja radova u zidu potrebno usaglasiti faze izvođenja građevinskih radova sa hidro, elektro i mašinskim radovima, što podrazumjeva razvod svih hidro, elektro i mašinskih instalacija  prije zatvaranja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charset val="238"/>
      </rPr>
      <t xml:space="preserve">
Izvođač je dužan da usaglasi sve detalje, nejasnoće i potencijalna pitanja sa Ugovornim i Nadzornim organom. 
U cijenu uračunat sav potreban materijal i rad za završetak ove pozicije, te upotrebu lake pokretne skele.
Sve mjere prije izrade uzeti na licu mjesta. </t>
    </r>
  </si>
  <si>
    <t>ZID OD VLAGOOTPORNIH GIPSKARTONSKIH PLOČA d=12,5cm</t>
  </si>
  <si>
    <r>
      <rPr>
        <b/>
        <sz val="9"/>
        <rFont val="Calibri"/>
        <family val="2"/>
        <charset val="238"/>
      </rPr>
      <t xml:space="preserve">Nabavka materijala i montaža obloga od standardnih gipskartonskih ploča 2x12,5 mm sa unutrašnje strane novoizgrađenog i postojećeg zida od pjenobetonskih blokova i novopostavljenih fasadnih sendvič panela - </t>
    </r>
    <r>
      <rPr>
        <b/>
        <i/>
        <sz val="9"/>
        <rFont val="Calibri"/>
        <family val="2"/>
        <charset val="238"/>
      </rPr>
      <t>AMFITEATAR</t>
    </r>
    <r>
      <rPr>
        <b/>
        <sz val="9"/>
        <rFont val="Calibri"/>
        <family val="2"/>
        <charset val="238"/>
      </rPr>
      <t xml:space="preserve"> -  </t>
    </r>
    <r>
      <rPr>
        <b/>
        <i/>
        <sz val="9"/>
        <rFont val="Calibri"/>
        <family val="2"/>
        <charset val="238"/>
      </rPr>
      <t>SJEVEROISTOČNA I JUGOZAPADNA FASADA - ZONA 3</t>
    </r>
    <r>
      <rPr>
        <b/>
        <sz val="9"/>
        <rFont val="Calibri"/>
        <family val="2"/>
        <charset val="238"/>
      </rPr>
      <t xml:space="preserve"> </t>
    </r>
    <r>
      <rPr>
        <sz val="9"/>
        <rFont val="Calibri"/>
        <family val="2"/>
      </rPr>
      <t xml:space="preserve">
Pločama od gipskartona se oblažu postojeći i novoizgrađeni zidovi od pjenobetonskih blokova i novopostavljenih fasadnih sendvič panela sa unutrašnje strane u amfiteatru do spuštenog stropa,</t>
    </r>
    <r>
      <rPr>
        <sz val="9"/>
        <color rgb="FFFF0000"/>
        <rFont val="Calibri"/>
        <family val="2"/>
        <charset val="238"/>
      </rPr>
      <t xml:space="preserve">  </t>
    </r>
    <r>
      <rPr>
        <sz val="9"/>
        <rFont val="Calibri"/>
        <family val="2"/>
      </rPr>
      <t xml:space="preserve">kako bi se "sakrili" postojeći čelični stubovi.
</t>
    </r>
    <r>
      <rPr>
        <i/>
        <sz val="9"/>
        <rFont val="Calibri"/>
        <family val="2"/>
        <charset val="238"/>
      </rPr>
      <t xml:space="preserve">
Obloga: standardni gipsani paneli/ploče debljine d=2x12,5mm;
</t>
    </r>
    <r>
      <rPr>
        <sz val="9"/>
        <rFont val="Calibri"/>
        <family val="2"/>
      </rPr>
      <t xml:space="preserve">
Prije postavljanja pregradnih zidova od gipsa potrebno je izvršiti pripremu podloge koja obuvata sav potreban rad i materijal i dovođenje  površina u adekvatno stanje, tako da one budu očišćene i suhe kao i sve druge neophodne radove za nesmetano postavljanje gipskartonskih ploča.</t>
    </r>
    <r>
      <rPr>
        <sz val="9"/>
        <rFont val="Calibri"/>
        <family val="2"/>
        <charset val="238"/>
      </rPr>
      <t xml:space="preserve">
Gipskartonske ploče pričvrstiti za CW profile prema uputstvima proizvođača pripadajućeg sistema. Ukoliko ne postoje profili potrebnih dimenzija (širine postojećih čeličnih stubova), predviditi spajanje 2 profila kako bi se ostvarila željena širina.</t>
    </r>
  </si>
  <si>
    <r>
      <t xml:space="preserve">Prazan prostor između ploče i zida služi za provođenje instalacija.
Za elektro radove koriste se dozne pripadajućeg sistema. Spoljni uglovi se štite aluminijumskom ugaonom zaštitnom šinom ili Alux trakom. Spojevi ploča se zatim ispunjavaju, bandažiraju u minimalno dva sloja i ojačavaju spojnom trakom u drugom sloju. </t>
    </r>
    <r>
      <rPr>
        <i/>
        <sz val="9"/>
        <rFont val="Calibri"/>
        <family val="2"/>
        <charset val="238"/>
      </rPr>
      <t>(Gletovanje, brušenje i krečenje obrađeno u posebnoj stavci).</t>
    </r>
    <r>
      <rPr>
        <sz val="9"/>
        <rFont val="Calibri"/>
        <family val="2"/>
      </rPr>
      <t xml:space="preserve">
</t>
    </r>
    <r>
      <rPr>
        <i/>
        <sz val="9"/>
        <rFont val="Calibri"/>
        <family val="2"/>
        <charset val="238"/>
      </rPr>
      <t xml:space="preserve">NAPOMENA: </t>
    </r>
    <r>
      <rPr>
        <i/>
        <u/>
        <sz val="9"/>
        <rFont val="Calibri"/>
        <family val="2"/>
        <charset val="238"/>
      </rPr>
      <t xml:space="preserve">Sve radove treba izvesti isključivo po uputama proizvođača ponuđenog  sistema, koristeći materijale, alate i način izvođenja po tehnologiji proizvođača materijala za izradu zidova od gipskartona i u skladu sa pravilima struke i pravilima sistema za izradu zidova od gipskartona.
</t>
    </r>
    <r>
      <rPr>
        <sz val="9"/>
        <rFont val="Calibri"/>
        <family val="2"/>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</si>
  <si>
    <r>
      <t xml:space="preserve">Izvođač je dužan da usaglasi sve detalje, nejasnoće i potencijalna pitanja sa Ugovorni organom i Nadzornim organom.
</t>
    </r>
    <r>
      <rPr>
        <i/>
        <sz val="9"/>
        <rFont val="Calibri"/>
        <family val="2"/>
        <charset val="238"/>
      </rPr>
      <t xml:space="preserve">NAPOMENA: </t>
    </r>
    <r>
      <rPr>
        <i/>
        <u/>
        <sz val="9"/>
        <rFont val="Calibri"/>
        <family val="2"/>
        <charset val="238"/>
      </rPr>
      <t xml:space="preserve">Prije početka izvođenja radova u zidu potrebno usaglasiti faze izvođenja građevinskih radova sa hidro, elektro i mašinskim radovima, što podrazumjeva razvod svih hidro, elektro i mašinskih instalacija  prije zatvaranja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rPr>
      <t xml:space="preserve">
U cijenu uračunat sav potreban materijal i rad za završetak ove pozicije, te upotrebu lake pokretne skele.
Sve mjere prije izrade uzeti na licu mjesta. </t>
    </r>
  </si>
  <si>
    <t>UKUPNO RADOVA  NA IZRADI TERMIČKE I ZVUČNE IZOLACIJE PREGRADA UNUTAR POJEDINIH ZONA :</t>
  </si>
  <si>
    <t>IV</t>
  </si>
  <si>
    <t>RADOVI NA POSTAVLJANJU TERMIČKE IZOLACIJE NA STOPU I KROVU SA NEOPHODNIM LIMARSKIM RADOVIMA</t>
  </si>
  <si>
    <r>
      <rPr>
        <b/>
        <sz val="9"/>
        <rFont val="Calibri"/>
        <family val="2"/>
        <charset val="238"/>
      </rPr>
      <t xml:space="preserve">Nabavka materijala i montaža monolitnog spuštenog stropa od gipsanih ploča/panela debljine d=2x12,5 mm na tipskoj ALU potkonstrukciji i na kotama datim na poprečnim presjecima - HALA </t>
    </r>
    <r>
      <rPr>
        <b/>
        <i/>
        <sz val="9"/>
        <rFont val="Calibri"/>
        <family val="2"/>
        <charset val="238"/>
      </rPr>
      <t>(ZONA 2 i ZONA 3)</t>
    </r>
    <r>
      <rPr>
        <sz val="9"/>
        <rFont val="Calibri"/>
        <family val="2"/>
        <charset val="238"/>
      </rPr>
      <t xml:space="preserve">
</t>
    </r>
    <r>
      <rPr>
        <u/>
        <sz val="9"/>
        <rFont val="Calibri"/>
        <family val="2"/>
        <charset val="238"/>
      </rPr>
      <t>Spušteni strop od gipsanih ploča/panela sastoji se od:</t>
    </r>
    <r>
      <rPr>
        <sz val="9"/>
        <rFont val="Calibri"/>
        <family val="2"/>
        <charset val="238"/>
      </rPr>
      <t xml:space="preserve">
- Dvoslojne obloge: standardni gipsani paneli/ploče debljine d=2x12,5mm;
- dupla ALU potkonstrukcija (UD i CD profili sa ovjesnim priborom);
- Parna kočnica;
- Ispune - mineralna vuna debljine d=15cm;
- Paropropusna vodoneprepusna folija 0,04cm.
</t>
    </r>
    <r>
      <rPr>
        <i/>
        <u/>
        <sz val="9"/>
        <rFont val="Calibri"/>
        <family val="2"/>
        <charset val="238"/>
      </rPr>
      <t>Mineralna vuna sa maksimalnim koeficijentom toplotne vodljivosti λD=0,035(W/mK). Klasa reakcije na požar A1.</t>
    </r>
    <r>
      <rPr>
        <i/>
        <sz val="9"/>
        <rFont val="Calibri"/>
        <family val="2"/>
        <charset val="238"/>
      </rPr>
      <t xml:space="preserve">
NAPOMENA:</t>
    </r>
    <r>
      <rPr>
        <i/>
        <u/>
        <sz val="9"/>
        <rFont val="Calibri"/>
        <family val="2"/>
        <charset val="238"/>
      </rPr>
      <t xml:space="preserve"> Koristiti materijal jednog proizvođača za izradu sistema spuštenog stropa.</t>
    </r>
    <r>
      <rPr>
        <sz val="9"/>
        <rFont val="Calibri"/>
        <family val="2"/>
        <charset val="238"/>
      </rPr>
      <t xml:space="preserve">
Prije postavljanja spuštenih stropova od gipsa potrebno je izvršiti pripremu podloge koja obuvata sav potreban rad i materijal i dovođenje  površina u adekvatno stanje, i sve druge neophodne radove za nesmetano postavljanje spuštenog stropa.
Stavka obuhvata izradu potrebne konstrukcije koja će se pričvrstiti na postojeću primarnu rešetkastu konstrukciju hale, kako bi se omogućila montaža spuštenog stropa.
</t>
    </r>
  </si>
  <si>
    <r>
      <t>Spušteni strop se izvodi u objektu HALE - na desnom dijelu ZONE 2 (desno od galerije - prostor za laboratorijske vježbe) spušteni strop prati liniju poprečnih rešetkastih nosača, dok se na lijevoj strani ZONE 2 (lijevo od galerije - izložbeni prostor i prostor za naučno istraživanje) i u ZONI 3 (amfiteatar), izvodi standardni ravni spušteni strop. (prema kotama datim na poprečnom presjeku objekta - HALE)</t>
    </r>
    <r>
      <rPr>
        <u/>
        <sz val="9"/>
        <rFont val="Calibri"/>
        <family val="2"/>
        <charset val="238"/>
      </rPr>
      <t xml:space="preserve">
Spuštene stropove uraditi prema sljedećem opisu:</t>
    </r>
    <r>
      <rPr>
        <sz val="9"/>
        <rFont val="Calibri"/>
        <family val="2"/>
        <charset val="238"/>
      </rPr>
      <t xml:space="preserve">
Tačno i precizno izmjeriti pomoću laserskog metra i obilježiti gdje će se postavljati spušteni stropovi od gipsa - visinu spuštanja odrediti prema crtežu/projektu.
</t>
    </r>
    <r>
      <rPr>
        <sz val="9"/>
        <color theme="1"/>
        <rFont val="Calibri"/>
        <family val="2"/>
        <charset val="238"/>
      </rPr>
      <t xml:space="preserve"> 
Kako bi se poboljšala zvučna izolacija/zaštita, na poleđinu UD profila lijepi se tipska brtvena traka debljine d=2mm, koja se  pričvrsti na zid tiplama i vijcima na max. udaljenosti od 50cm. Ovisno o vrsti suhomontažnog stropa i njegovoj visini spuštanja, odabrati pripadajući ovjes koji će se upotrijebiti kao što su direktni ili sidreni ovjes. Vijcima ili metalnim tiplama na novoizgrađenu konstrukciju krova na razmacima od maksimalno 90 cm pričvršćuje se jedan od pripadajućih ovjesa. Svako zavareno mjesto na rešetki krova na koju se vješa strop potrebno je zaštiti AKZ premazom. 
Konstrukciju standardnog ravnog spuštenog stropa putem sidrenog ovjesa i žice sa ušicom pričvrstiti na konstrukciju anker vijcima ili metalnim tiplama. Sidreni ovjes učvrstiti na žicu, a nosivi CD profil zataknuti na sidreni ovjes i poravnati ga vodoravno s UD profilima na bočnim zidovima. Za uzdužno spajanje CD profila upotrebiti dužne spojnice.</t>
    </r>
  </si>
  <si>
    <r>
      <rPr>
        <sz val="9"/>
        <color theme="1"/>
        <rFont val="Calibri"/>
        <family val="2"/>
        <charset val="238"/>
      </rPr>
      <t xml:space="preserve">Konstrukciju kosog spuštenog stropa putem direktnog ovjesa pričvrstiti za postojeću rešetku, te CD profile pričvrstiti vijcima. Nakon toga postaviti poprečne profile na način da se krajevi utaknu u UD zidne profile i za nosive CD profile se pričvršćuju križnim spojnicama.
Nosive CD profile postavljati na razmaku max. 100 cm.
Gipskartonske ploče postavljati poprečno na smjer montažnih profila i učvrstiti ih samoureznim vijcima s međusobnim razmakom od najviše 17 cm . Poprečni spojevi između gipsanih ploča moraju biti odmaknuti minimalno 40 cm kako bi se izbjegli križni spojevi ploča. </t>
    </r>
    <r>
      <rPr>
        <sz val="9"/>
        <rFont val="Calibri"/>
        <family val="2"/>
        <charset val="238"/>
      </rPr>
      <t xml:space="preserve">
Budući da se postavlja dva reda ploča, ploče treba postavljati uz međusobni pomak sa određenim razmakom prikazanim prema šemi za postavljanje višeslojnih obloga spuštenog stropa od gipsa.
Za zaštitu od požara, toplotnu i zvučnu izolaciju koristiti mineralnu vunu debljine d=15 cm. 
Spojevi u svim pločama/panelima trebaju biti fino omalterisani/gletovani sa utisnutim/injektiranim sintetičkim bandažnim trakama, gletovani, očišćeni, ponovo gletovani i očišćeni do potpunog izravnanja. </t>
    </r>
    <r>
      <rPr>
        <i/>
        <sz val="9"/>
        <rFont val="Calibri"/>
        <family val="2"/>
        <charset val="238"/>
      </rPr>
      <t>(Gletovanje, brušenje i krečenje obrađeno u posebnoj stavci).</t>
    </r>
  </si>
  <si>
    <r>
      <t xml:space="preserve">Stavka obuhvata </t>
    </r>
    <r>
      <rPr>
        <i/>
        <u/>
        <sz val="9"/>
        <rFont val="Calibri"/>
        <family val="2"/>
        <charset val="238"/>
      </rPr>
      <t>nabavku materijala i izradu revizijskih otvora</t>
    </r>
    <r>
      <rPr>
        <sz val="9"/>
        <rFont val="Calibri"/>
        <family val="2"/>
        <charset val="238"/>
      </rPr>
      <t xml:space="preserve"> u ravnom spuštenom plafonu (pored svakog fancoila - 18 komada) - ZONA 2 i ZONA 3. Veličina revizijskog otvora 400/400 mm. Revizijski otvor izveden od čvrstog aluminijumskog okvira i vrata sa montiranom pločom kao ispunom (ispuna kao ostali dio spuštenog plafona). Vrata se učvršćuju posebnim zatvaračkim mehanizmom (otvaranje na dodir), dvije čelične šarke, koje dozvoljavaju skidanje vrata iz okvira.
Radove izvesti do pune funkcionalnosti, prema tehničkim noramativima i uputstvu proizvođača opreme.
</t>
    </r>
    <r>
      <rPr>
        <b/>
        <i/>
        <sz val="9"/>
        <rFont val="Calibri"/>
        <family val="2"/>
        <charset val="238"/>
      </rPr>
      <t xml:space="preserve">
</t>
    </r>
    <r>
      <rPr>
        <i/>
        <sz val="9"/>
        <rFont val="Calibri"/>
        <family val="2"/>
        <charset val="238"/>
      </rPr>
      <t>NAPOMENA:</t>
    </r>
    <r>
      <rPr>
        <i/>
        <u/>
        <sz val="9"/>
        <rFont val="Calibri"/>
        <family val="2"/>
        <charset val="238"/>
      </rPr>
      <t xml:space="preserve"> Sve radove treba izvesti isključivo po uputama proizvođača ponuđenog  sistema, koristeći materijale, alate i način izvođenja po tehnologiji proizvođača materijala za izradu spuštenih stropova od gipskartona i u skladu sa pravilima struke i pravilima sistema za izradu spuštenih stropova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</si>
  <si>
    <r>
      <rPr>
        <i/>
        <sz val="9"/>
        <rFont val="Calibri"/>
        <family val="2"/>
        <charset val="238"/>
      </rPr>
      <t xml:space="preserve">NAPOMENA: </t>
    </r>
    <r>
      <rPr>
        <i/>
        <u/>
        <sz val="9"/>
        <rFont val="Calibri"/>
        <family val="2"/>
        <charset val="238"/>
      </rPr>
      <t xml:space="preserve">Nakon montaže podkonstrukcije spuštenog stropa prvo uraditi razvod svih elektro i mašinskih instalacija, prema projektu elektro i mašinskih instalacija, i dati na uvid Nadzornom organu,pa tek nakon toga pristupiti završnoj montaži gipskartonskih ploča.
Posebnu pažnju obratiti na preciznost i uklapanje svih uređaja i opreme za elektro i mašinske instalacije u svemu prema nacrtu spuštenog stropa.
</t>
    </r>
    <r>
      <rPr>
        <sz val="9"/>
        <rFont val="Calibri"/>
        <family val="2"/>
        <charset val="238"/>
      </rPr>
      <t xml:space="preserve">
Jedinična cijena obuhvata isjecanje otvora za ugradnju difuzora, kasetnih stropnih jedinica i drugih neophodnih otvora prema datim nactima.
Izvođač je dužan da usaglasi sve detalje spuštanja stropa, nejasnoće i potencijalna pitanja sa Ugovornim  i Nadzornim organom.
U cijenu uračunat sav potreban materijal i rad za završetak ove pozicije, te upotrebu lake pokretne skele.
Sve mjere prije izrade uzeti na licu mjesta. </t>
    </r>
  </si>
  <si>
    <t>Obračun po m2 potpuno montiranog/postavljenog stropa.</t>
  </si>
  <si>
    <t>HALA - ZONA 2</t>
  </si>
  <si>
    <t>RAVNI SPUŠTENI STROP</t>
  </si>
  <si>
    <r>
      <t>m</t>
    </r>
    <r>
      <rPr>
        <vertAlign val="superscript"/>
        <sz val="9"/>
        <rFont val="Calibri"/>
        <family val="2"/>
        <charset val="238"/>
      </rPr>
      <t>2</t>
    </r>
  </si>
  <si>
    <t>HALA - ZONA 3</t>
  </si>
  <si>
    <t>KOSI SPUŠTENI STROP</t>
  </si>
  <si>
    <r>
      <rPr>
        <b/>
        <sz val="9"/>
        <rFont val="Calibri"/>
        <family val="2"/>
        <charset val="238"/>
      </rPr>
      <t xml:space="preserve">Nabavka materijala i montaža stropa od gipsanih ploča/panela debljine d=1x12,5 mm na tipskoj ALU potkonstrukciji i na kotama datim na poprečnim presjecima - </t>
    </r>
    <r>
      <rPr>
        <b/>
        <i/>
        <sz val="9"/>
        <rFont val="Calibri"/>
        <family val="2"/>
        <charset val="238"/>
      </rPr>
      <t>HALA (ZONA 2)</t>
    </r>
  </si>
  <si>
    <t>4.1</t>
  </si>
  <si>
    <r>
      <rPr>
        <b/>
        <sz val="9"/>
        <rFont val="Calibri"/>
        <family val="2"/>
        <charset val="238"/>
      </rPr>
      <t xml:space="preserve">Strop od standardnih gipskartonskih ploča sa obje strane </t>
    </r>
    <r>
      <rPr>
        <b/>
        <i/>
        <sz val="9"/>
        <rFont val="Calibri"/>
        <family val="2"/>
        <charset val="238"/>
      </rPr>
      <t xml:space="preserve"> - IZNAD SALE ZA SASTANKE i PROSTORIJE ZA MAŠINSKE INSTALACIJE SISTEMA GRIJANJA
</t>
    </r>
    <r>
      <rPr>
        <sz val="9"/>
        <rFont val="Calibri"/>
        <family val="2"/>
        <charset val="238"/>
      </rPr>
      <t xml:space="preserve">Strop od gipsanih ploča/panela sastoji se od:
- Obloga: standardni gipsani paneli/ploče debljine d=1x12,5mm;
- ALU potkonstrukcija (UD i CD profili sa ovjesnim priborom);
- Obloga: standardni  gipsani paneli/ploče debljine d=1x12,5mm;
</t>
    </r>
    <r>
      <rPr>
        <i/>
        <u/>
        <sz val="9"/>
        <rFont val="Calibri"/>
        <family val="2"/>
        <charset val="238"/>
      </rPr>
      <t>Klasa vatrootpornosti za strop od standardih gipskartonskih ploča je EI30.</t>
    </r>
    <r>
      <rPr>
        <sz val="9"/>
        <rFont val="Calibri"/>
        <family val="2"/>
        <charset val="238"/>
      </rPr>
      <t xml:space="preserve">
</t>
    </r>
  </si>
  <si>
    <t>SALA ZA SASTANKE I MAŠINSKA PROSTORIJA - STANDARDNE GIPSKARTONSKE PLOČE</t>
  </si>
  <si>
    <t>4.2</t>
  </si>
  <si>
    <r>
      <rPr>
        <b/>
        <sz val="9"/>
        <rFont val="Calibri"/>
        <family val="2"/>
        <charset val="238"/>
      </rPr>
      <t>Strop sa impregniranim gipskartonskim pločama (</t>
    </r>
    <r>
      <rPr>
        <b/>
        <i/>
        <sz val="9"/>
        <rFont val="Calibri"/>
        <family val="2"/>
        <charset val="238"/>
      </rPr>
      <t>vlagootporne ploče</t>
    </r>
    <r>
      <rPr>
        <b/>
        <sz val="9"/>
        <rFont val="Calibri"/>
        <family val="2"/>
        <charset val="238"/>
      </rPr>
      <t>) sa jedne strane stropa (</t>
    </r>
    <r>
      <rPr>
        <b/>
        <i/>
        <sz val="9"/>
        <rFont val="Calibri"/>
        <family val="2"/>
        <charset val="238"/>
      </rPr>
      <t>prema sanitarijama</t>
    </r>
    <r>
      <rPr>
        <b/>
        <sz val="9"/>
        <rFont val="Calibri"/>
        <family val="2"/>
        <charset val="238"/>
      </rPr>
      <t xml:space="preserve">) i standardnim gipskartonim pločama sa druge strane  - </t>
    </r>
    <r>
      <rPr>
        <b/>
        <i/>
        <sz val="9"/>
        <rFont val="Calibri"/>
        <family val="2"/>
        <charset val="238"/>
      </rPr>
      <t xml:space="preserve">IZNAD WC-a 
</t>
    </r>
    <r>
      <rPr>
        <sz val="9"/>
        <rFont val="Calibri"/>
        <family val="2"/>
        <charset val="238"/>
      </rPr>
      <t xml:space="preserve">
Strop od gipsanih ploča/panela sastoji se od:
- Obloga: standardni/vlagootporni gipsani paneli/ploče debljine d=1x12,5mm;
- ALU potkonstrukcija (UD i CD profili sa ovjesnim priborom);
- Obloga: standardni/vlagootporni  gipsani paneli/ploče debljine d=1x12,5mm;
</t>
    </r>
    <r>
      <rPr>
        <b/>
        <i/>
        <u/>
        <sz val="9"/>
        <rFont val="Calibri"/>
        <family val="2"/>
        <charset val="238"/>
      </rPr>
      <t xml:space="preserve">
</t>
    </r>
    <r>
      <rPr>
        <i/>
        <u/>
        <sz val="9"/>
        <rFont val="Calibri"/>
        <family val="2"/>
        <charset val="238"/>
      </rPr>
      <t>Klasa vatrootpornosti za strop od standardih i vlagootpornih gipskartonskih ploča je EI30.</t>
    </r>
    <r>
      <rPr>
        <sz val="9"/>
        <rFont val="Calibri"/>
        <family val="2"/>
        <charset val="238"/>
      </rPr>
      <t xml:space="preserve">
</t>
    </r>
  </si>
  <si>
    <t>WC - STANDARDNE I VLAGOOTPORNE GIPSKARTONSKE PLOČE</t>
  </si>
  <si>
    <r>
      <rPr>
        <i/>
        <sz val="9"/>
        <rFont val="Calibri"/>
        <family val="2"/>
        <charset val="238"/>
      </rPr>
      <t xml:space="preserve">NAPOMENA: </t>
    </r>
    <r>
      <rPr>
        <i/>
        <u/>
        <sz val="9"/>
        <rFont val="Calibri"/>
        <family val="2"/>
        <charset val="238"/>
      </rPr>
      <t>Koristiti materijal jednog proizvođača za izradu sistema pregradnog zida.</t>
    </r>
    <r>
      <rPr>
        <sz val="9"/>
        <rFont val="Calibri"/>
        <family val="2"/>
        <charset val="238"/>
      </rPr>
      <t xml:space="preserve">
Prije postavljanja stropova od gipsa potrebno je izvršiti pripremu podloge koja obuvata sav potreban rad i materijal i dovođenje površina u adekvatno stanje, i sve druge neophodne radove za nesmetano postavljanje spuštenog stropa.
Stavka obuhvata izradu potrebne konstrukcije koja će se pričvrstiti na postojeće pregradne zidove od gipskartona, kako bi se omogućila montaža stropa. Strop se montira na visini od 4,0 m </t>
    </r>
    <r>
      <rPr>
        <i/>
        <sz val="9"/>
        <rFont val="Calibri"/>
        <family val="2"/>
        <charset val="238"/>
      </rPr>
      <t xml:space="preserve">(pogledati na crtežu Presjek 4-4 Novoprojektovano stanje) </t>
    </r>
  </si>
  <si>
    <r>
      <t xml:space="preserve">Spojevi u svim pločama/panelima trebaju biti fino omalterisani/gletovani sa utisnutim/injektiranim sintetičkim bandažnim trakama, gletovani, očišćeni, ponovo gletovani i očišćeni do potpunog izravnanja. </t>
    </r>
    <r>
      <rPr>
        <i/>
        <sz val="9"/>
        <rFont val="Calibri"/>
        <family val="2"/>
        <charset val="238"/>
      </rPr>
      <t>(Gletovanje, brušenje i krečenje obrađeno u posebnoj stavci).</t>
    </r>
    <r>
      <rPr>
        <sz val="9"/>
        <rFont val="Calibri"/>
        <family val="2"/>
        <charset val="238"/>
      </rPr>
      <t xml:space="preserve">
</t>
    </r>
    <r>
      <rPr>
        <b/>
        <i/>
        <sz val="9"/>
        <rFont val="Calibri"/>
        <family val="2"/>
        <charset val="238"/>
      </rPr>
      <t xml:space="preserve">
NAPOMENA:</t>
    </r>
    <r>
      <rPr>
        <i/>
        <u/>
        <sz val="9"/>
        <rFont val="Calibri"/>
        <family val="2"/>
        <charset val="238"/>
      </rPr>
      <t xml:space="preserve"> Sve radove treba izvesti isključivo po uputama proizvođača ponuđenog  sistema, koristeći materijale, alate i način izvođenja po tehnologiji proizvođača materijala za izradu stropova od gipskartona i u skladu sa pravilima struke i pravilima sistema za izradu stropova od gipskartona.</t>
    </r>
    <r>
      <rPr>
        <sz val="9"/>
        <rFont val="Calibri"/>
        <family val="2"/>
        <charset val="238"/>
      </rPr>
      <t xml:space="preserve">
Jediničnom cijenom obuhvatiti vertikalni i horizontalni transport ploča, aluminijskih profila kao i svog pripadajućeg materijala, odlaganje otpadnog materijala i šuta na privremenu deponiju na gradilištu, utovar u kamione i odvoz na najbližu opštinsku deponiju, kao i sve eventualne pripremne radove za nesmetanu montažu i sve nepredviđene radove.
</t>
    </r>
    <r>
      <rPr>
        <i/>
        <sz val="9"/>
        <rFont val="Calibri"/>
        <family val="2"/>
        <charset val="238"/>
      </rPr>
      <t>NAPOMENA:</t>
    </r>
    <r>
      <rPr>
        <i/>
        <u/>
        <sz val="9"/>
        <rFont val="Calibri"/>
        <family val="2"/>
        <charset val="238"/>
      </rPr>
      <t xml:space="preserve">Nakon montaže podkonstrukcije stropa prvo uraditi razvod svih elektro i mašinskih instalacija, prema projektu elektro
i mašinskih instalacija, i dati na uvid Nadzornom organu,pa tek nakon toga pristupiti završnoj montaži gipskartonskih ploča.
Posebnu pažnju obratiti na preciznost i uklapanje svih uređaja i opreme za elektro i mašinske instalacije u svemu prema nacrtu spuštenog stropa.
</t>
    </r>
    <r>
      <rPr>
        <sz val="9"/>
        <rFont val="Calibri"/>
        <family val="2"/>
        <charset val="238"/>
      </rPr>
      <t xml:space="preserve">
</t>
    </r>
  </si>
  <si>
    <t xml:space="preserve">Jedinična cijena obuhvata isjecanje otvora za ugradnju difuzora, stropnih jedinica i drugih neophodnih otvora prema datim planovima i crtežima.
Izvođač je dužan da usaglasi sve detalje i potencijalna pitanja sa Ugovorni organom i Nadzornim organom.
U cijenu uračunat sav potreban materijal i rad za završetak ove pozicije, te upotrebu lake pokretne skele.
Sve mjere prije izrade uzeti na licu mjesta. </t>
  </si>
  <si>
    <r>
      <rPr>
        <b/>
        <sz val="9"/>
        <rFont val="Calibri"/>
        <family val="2"/>
        <charset val="238"/>
      </rPr>
      <t>Nabavka materijala, izrada i montaža novog krova od trapeznog čeličnog pocinčanog lima debljine lima d=0,7 mm, uključujući termoizolaciju od ekspandiranog polistirena EPS debljine d=12cm, zajedno sa uvalnim limom na spoju limenog pokrova ANEKSA i fasade HALE. (jugoistočna strana objekta)</t>
    </r>
    <r>
      <rPr>
        <sz val="9"/>
        <rFont val="Calibri"/>
        <family val="2"/>
        <charset val="238"/>
      </rPr>
      <t xml:space="preserve">
Novi limeni pokrov je od čeličnog pocinčanog trapeznog bojenog lima debljine lima d=0,7 mm, u boji prema dogovoru Ugovornog organa i Nadzornog inženjera, a da se uklapa u cjelokupan izgled objekta.
Novi krov od trapeznog čeličnog pocinčanog lima se izvodi po sistemu "sendvič panela", s tim da se na već postojeći krov od trapeznog lima postavljaju ploče od ekspandiranog polistirena EPS-a debljine d=12cm, a potom se ponovo postavlja trapezni čelični lim.
</t>
    </r>
    <r>
      <rPr>
        <i/>
        <u/>
        <sz val="9"/>
        <rFont val="Calibri"/>
        <family val="2"/>
        <charset val="238"/>
      </rPr>
      <t xml:space="preserve">EPS - Maksimalni koeficijent toplotne vodljivosti λD=0,04(W/mK)
</t>
    </r>
    <r>
      <rPr>
        <sz val="9"/>
        <rFont val="Calibri"/>
        <family val="2"/>
        <charset val="238"/>
      </rPr>
      <t xml:space="preserve">
Stavka obuhvata sve potrebne radove i materijal za izvedbu ove pozicije, sa svim spojnim i pričvrsnim elementima za potpunu izvedbu limenog pokrova sa termoizolacijom prema pravilima struke do potpune funkcionalnosti i vodonepropusnosti, izradu potkonstrukcije za nivelisanje u svrhu osiguranja odgovarajućeg pada za odvodnju vode sa krova, uključujući i potrebne čeone lajsne i upojne limove za odgovarajući sistem odvodnje limenog pokrova po uzoru na postojeći.
Stavka obuhvata sve nepredviđene radove kako bi se realizovali gore navedeni radovi iz stavke i odvoz otpadnog materijala i šuta na najbližu opštinsku deponiju.
Sve radove treba izvesti isključivo po uputama proizvođača ponuđenog materijala. 
Sve mjere provjeriti na licu mjesta. </t>
    </r>
  </si>
  <si>
    <t>ANEKS</t>
  </si>
  <si>
    <r>
      <rPr>
        <b/>
        <sz val="9"/>
        <rFont val="Calibri"/>
        <family val="2"/>
        <charset val="238"/>
      </rPr>
      <t>Demontaža postojećih, te nabavka materijala, izrada, doprema na gradilište i postavljanje novih limenih opšava čeonih lajsni na krovu (sjeverozapadna i jugoistočna strana objekta - HALA), odgovarajuće razvijene širine od plastificiranog pocinčanog lima (bojen poliester bojom) debljine lima cca d=0,55 mm.</t>
    </r>
    <r>
      <rPr>
        <sz val="9"/>
        <rFont val="Calibri"/>
        <family val="2"/>
        <charset val="238"/>
      </rPr>
      <t xml:space="preserve">
Demontažu postojećih limenih opšava od plastificiranog pocinčanog lima izvršiti sa svim spojnim i pričvrsnim sredstvima.
Novi limeni opšavi su odgovarajuće razvijene širine u boji po izboru Ugovornog organa - Nadzornog inžinjera sa odgovarajućim nosačima i u kompletu sa pomoćnim i spojnim i veznim sredstva do potpune funkcionalnosti i vodonepropusnosti. 
Razvijene širine novih limenih opšava čeonih lajsni utvrditi  na licu mjesta nakon postavljanja ETICS sistema na fasadi. 
Detalj postavljanja opšavnih limova i učvršćenja u svemu izraditi prema pravilima struke za ove vrste radova.
Jediničnom cijenom obuhvatiti vertikalni i horizontalni transport pojedinačnih dijelova limenih opšava, odlaganje otpadnog materijala i šuta na privremenu deponiju na gradilištu, utovar u kamione i odvoz na najbližu opštinsku deponiju, kao i sve eventualne pripremne radove za nesmetanu montažu i sve nepredviđene radove.
Sve mjere prije izrade uzeti na licu mjesta. </t>
    </r>
  </si>
  <si>
    <t>7.1</t>
  </si>
  <si>
    <r>
      <rPr>
        <b/>
        <sz val="9"/>
        <rFont val="Calibri"/>
        <family val="2"/>
        <charset val="238"/>
      </rPr>
      <t>Demontaža svih postojećih, nabavka materijala, izrada, doprema i montaža novih horizontalnih oluka kvadratnog presjeka  (razvijene širine RŠ cca 500 mm) od plastificiranog pocinčanog lima (bojen poliester bojom) debljine lima d=0,55 mm  uključujući i sanaciju postojećih oštećenih zahrđalih kuka na HALI i ANEKSU.</t>
    </r>
    <r>
      <rPr>
        <sz val="9"/>
        <rFont val="Calibri"/>
        <family val="2"/>
        <charset val="238"/>
      </rPr>
      <t xml:space="preserve">
Novi horizontalni oluci se postavljaju u sanirane kuke pri čemu je potrebno obezbijediti propisani podužni nagib za pravilnu odvodnju oborinske vode sa krova objekta. Prilikom postavljanje oluka omogućiti upajanje postojećeg okapnog lima krova u horizontalni oluk kako bi se obezbijedila pravilna odvodnja vode sa krova objekta u sistem za odvodnju oborinske vode. Na mjestima gdje postoji problem upajanja okapnog lima u horizontalni oluk predvidjeti eventualnu nabavku upojnog lima, produženja i ukrajanje postojećeg lima kako bi se mogao upojiti u horizontalni oluk. Oluci, kuke i drugi limeni elementi u boji po izboru Ugovornog i Nadzornog inženjera.
NAPOMENA: Ukoliko nije moguće sanirati postojeće zahrđale kuke, potrebno je predviditi nove.
</t>
    </r>
  </si>
  <si>
    <r>
      <t xml:space="preserve">NAPOMENA: </t>
    </r>
    <r>
      <rPr>
        <i/>
        <u/>
        <sz val="9"/>
        <rFont val="Calibri"/>
        <family val="2"/>
        <charset val="238"/>
      </rPr>
      <t>Postojeće nove horizontalne oluke na ANEKSU (ZONA 1) potrebno je pažljivo demontirati  sa fasade prema pravilima struke za tu vrstu radova, kako ne bi došlo do oštećenja. Demontirane horizontalne oluke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t>
    </r>
    <r>
      <rPr>
        <sz val="9"/>
        <rFont val="Calibri"/>
        <family val="2"/>
        <charset val="238"/>
      </rPr>
      <t xml:space="preserve"> 
Jediničnom cijenom obuhvatiti sav spojni materijal za pričvršćivanje limenih elemenata, kao i vertikalni i horizontalni transport pojedinačnih dijelova oluka, odlaganje otpadnog materijala i šuta na privremenu deponiju na gradilištu, utovar u kamione i odvoz na najbližu opštinsku deponiju, sve potrebne predradnje i sve nepredviđene radove.
Sve mjere prije izrade horizontalnih oluka uzeti  na licu mjesta.</t>
    </r>
  </si>
  <si>
    <t>Obračun po m¹.</t>
  </si>
  <si>
    <t>HORIZONTALNI OLUCI</t>
  </si>
  <si>
    <r>
      <rPr>
        <b/>
        <sz val="9"/>
        <rFont val="Calibri"/>
        <family val="2"/>
        <charset val="238"/>
      </rPr>
      <t>Demontaža svih postojećih, te nabavka materijala, izrada, doprema i montaža novih vertikalnih olučnih cijevi kvadratnog poprečnog presjeka cca 15x15 cm ,  tj. po uzoru na  postojeće od plastificiranog pocinčanog lima (bojen poliester bojom) debljine lima d=0,55 mm, na objektu HALE i ANEKSA.</t>
    </r>
    <r>
      <rPr>
        <sz val="9"/>
        <rFont val="Calibri"/>
        <family val="2"/>
        <charset val="238"/>
      </rPr>
      <t xml:space="preserve">
Stavka obuhvata demontažu svih postojećih vertikalnih olučnih cijevi  od plastificiranog pocinčanog lima komplet sa nosačima, obujmicama i izlivnim koljenima.
Nove olučne vertikale koje se ugrađuju su u boji po izboru Ugovornog organa - Nadzornog inženjera, komplet sa nosačima i obujmicama postavljene na propisanom odstojanju i sa potrebnim koljenima i uvodnikom za upajanje olučnih vertikala sa horizontalnim olucima. 
</t>
    </r>
  </si>
  <si>
    <r>
      <rPr>
        <i/>
        <sz val="9"/>
        <rFont val="Calibri"/>
        <family val="2"/>
        <charset val="238"/>
      </rPr>
      <t xml:space="preserve">NAPOMENA: </t>
    </r>
    <r>
      <rPr>
        <i/>
        <u/>
        <sz val="9"/>
        <rFont val="Calibri"/>
        <family val="2"/>
        <charset val="238"/>
      </rPr>
      <t>Postojeće nove vertikalne oluke na ANEKSU (ZONA 1) i na HALI (ZONA 2) potrebno je pažljivo demontirati  sa fasade prema pravilima struke za tu vrstu radova, kako ne bi došlo do oštećenja. Demontirane vertikalne oluke i sve pripadajuće elemente predati vlasniku/ korisniku objekta (pohraniti kod vlasnika/korisnika objekta) uz zapisnik o rashodu i predaji demontiranih elemenata. Izvođač snosi sve troškove ponovne dobave ili izrade pojedinih elemenata u slučaju njihovog oštećenja ili otuđenja sa gradilišta.</t>
    </r>
    <r>
      <rPr>
        <u/>
        <sz val="9"/>
        <rFont val="Calibri"/>
        <family val="2"/>
        <charset val="238"/>
      </rPr>
      <t xml:space="preserve"> 
</t>
    </r>
    <r>
      <rPr>
        <sz val="9"/>
        <rFont val="Calibri"/>
        <family val="2"/>
        <charset val="238"/>
      </rPr>
      <t>Jediničnom cijenom obuhvatiti vertikalni i horizontalni transport pojedinačnih dijelova oluka, odlaganje otpadnog materijala i šuta na privremenu deponiju na gradilištu, utovar u kamione i odvoz na najbližu opštinsku deponiju, sve potrebne predradnje i sve nepredviđene radove.
Sve mjere prije izrade vertikalnih oluka uzeti  na licu mjesta.</t>
    </r>
  </si>
  <si>
    <t>VERTIKALNI OLUCI</t>
  </si>
  <si>
    <t>UKUPNO RADOVA RADOVI NA POSTAVLJANJU TERMIČKE IZOLACIJE NA STOPU I KROVU SA NEOPHODNIM LIMARSKIM RADOVIMA :</t>
  </si>
  <si>
    <t>V</t>
  </si>
  <si>
    <t>RADOVI NA IZRADI TERMIČKE I ZVUČNE IZOLACIJE PODOVA</t>
  </si>
  <si>
    <r>
      <rPr>
        <b/>
        <sz val="9"/>
        <rFont val="Calibri"/>
        <family val="2"/>
        <charset val="238"/>
      </rPr>
      <t xml:space="preserve">Nabavka materijala i izrada poda u HALI - ZONA 2 </t>
    </r>
    <r>
      <rPr>
        <b/>
        <i/>
        <sz val="9"/>
        <rFont val="Calibri"/>
        <family val="2"/>
        <charset val="238"/>
      </rPr>
      <t>(pod na crtežu označen kao P2)</t>
    </r>
    <r>
      <rPr>
        <b/>
        <sz val="9"/>
        <rFont val="Calibri"/>
        <family val="2"/>
        <charset val="238"/>
      </rPr>
      <t xml:space="preserve"> i ZONA 3 ispod platforme  </t>
    </r>
    <r>
      <rPr>
        <b/>
        <i/>
        <sz val="9"/>
        <rFont val="Calibri"/>
        <family val="2"/>
        <charset val="238"/>
      </rPr>
      <t xml:space="preserve">(pod je na crtežu označen kao P2) 
</t>
    </r>
    <r>
      <rPr>
        <sz val="9"/>
        <rFont val="Calibri"/>
        <family val="2"/>
        <charset val="238"/>
      </rPr>
      <t xml:space="preserve">
Pod se sastoji od slijedećih slojeva:
- </t>
    </r>
    <r>
      <rPr>
        <b/>
        <sz val="9"/>
        <rFont val="Calibri"/>
        <family val="2"/>
        <charset val="238"/>
      </rPr>
      <t xml:space="preserve">Čisti betonski pod 6,0 cm
- Parna brana i termoizolacija XPS 7,0 cm
</t>
    </r>
    <r>
      <rPr>
        <sz val="9"/>
        <rFont val="Calibri"/>
        <family val="2"/>
        <charset val="238"/>
      </rPr>
      <t xml:space="preserve">- </t>
    </r>
    <r>
      <rPr>
        <i/>
        <sz val="9"/>
        <rFont val="Calibri"/>
        <family val="2"/>
        <charset val="238"/>
      </rPr>
      <t>AB ploča 15,0 cm</t>
    </r>
    <r>
      <rPr>
        <sz val="9"/>
        <rFont val="Calibri"/>
        <family val="2"/>
        <charset val="238"/>
      </rPr>
      <t xml:space="preserve">
</t>
    </r>
    <r>
      <rPr>
        <i/>
        <sz val="9"/>
        <rFont val="Calibri"/>
        <family val="2"/>
        <charset val="238"/>
      </rPr>
      <t xml:space="preserve">- Gefitas folija
- Nabijeni tampon 20,0 cm
</t>
    </r>
    <r>
      <rPr>
        <sz val="9"/>
        <rFont val="Calibri"/>
        <family val="2"/>
        <charset val="238"/>
      </rPr>
      <t xml:space="preserve">
</t>
    </r>
    <r>
      <rPr>
        <i/>
        <u/>
        <sz val="9"/>
        <rFont val="Calibri"/>
        <family val="2"/>
        <charset val="238"/>
      </rPr>
      <t>Obzirom da u hali već postoji podna AB ploča, ovom stavkom je potrebno obuhvatiti radove koje nisu urađeni tj. cijenom obuhvatiti nabavku i ugradnju parne brane, termoizolacije XPS 7,0 cm i betonskog poda d= 6,00 cm.</t>
    </r>
    <r>
      <rPr>
        <u/>
        <sz val="9"/>
        <rFont val="Calibri"/>
        <family val="2"/>
        <charset val="238"/>
      </rPr>
      <t xml:space="preserve"> </t>
    </r>
    <r>
      <rPr>
        <sz val="9"/>
        <rFont val="Calibri"/>
        <family val="2"/>
        <charset val="238"/>
      </rPr>
      <t xml:space="preserve">
Stavka obuhvata nabavku i ugradnju termoizolacije u pod HALE (</t>
    </r>
    <r>
      <rPr>
        <i/>
        <sz val="9"/>
        <rFont val="Calibri"/>
        <family val="2"/>
        <charset val="238"/>
      </rPr>
      <t>cijela ZONA 2 i dio ZONE 3 ispod tribina)</t>
    </r>
    <r>
      <rPr>
        <sz val="9"/>
        <rFont val="Calibri"/>
        <family val="2"/>
        <charset val="238"/>
      </rPr>
      <t xml:space="preserve"> sa XPS 7,0 cm. Preko izolacionih ploča se polaže zaštitna folija. Takođe, po obimu udubljenja u koje se ugrađuju opisani slojevi potrebno je postaviti cca 2 cm polistirola (uz zidne panele).
Čisti betonski pod je ojačan vlaknima radi otpornosti na veća opterećenja.
Stavka obuhvata nabavku i ugradnju traka od mesinga "I" profil dim. 60/3mm, koje se postavljaju na razdvajanju različitih vrsta podova i različitih novoa podova. Ugrađuju se prilikom izrade cementne glazure, a u svemu prema detalju koji odobrava Nadzorni organ.
                               </t>
    </r>
  </si>
  <si>
    <r>
      <t xml:space="preserve">Stavka obuhvata privremenu demontažu i izmještanje postojeće kućice od sendvič panela u ZONI 2 </t>
    </r>
    <r>
      <rPr>
        <i/>
        <sz val="9"/>
        <rFont val="Calibri"/>
        <family val="2"/>
        <charset val="238"/>
      </rPr>
      <t>(sa desne strane od krajnjeg desnog ulaza u zonu 2)</t>
    </r>
    <r>
      <rPr>
        <sz val="9"/>
        <rFont val="Calibri"/>
        <family val="2"/>
        <charset val="238"/>
      </rPr>
      <t xml:space="preserve">, u svrhu izrade poda, te njena montaža  na mjesto sa kojeg je demontirana nakon izrade svih slojeva poda. Kućicu je potrebno vratiti u stanje u kojem je zatečena, te paziti prlikom demontaže/montaže da se ne ošteti.Izvođač snosi sve troškove ponovne dobave ili izrade pojedinih elemenata u slučaju njihovog oštećenja ili otuđenja sa gradilišta. 
</t>
    </r>
    <r>
      <rPr>
        <i/>
        <sz val="9"/>
        <rFont val="Calibri"/>
        <family val="2"/>
        <charset val="238"/>
      </rPr>
      <t xml:space="preserve">NAPOMENA: </t>
    </r>
    <r>
      <rPr>
        <i/>
        <u/>
        <sz val="9"/>
        <rFont val="Calibri"/>
        <family val="2"/>
        <charset val="238"/>
      </rPr>
      <t>Prije početka izvođenja radova u podu potrebno usaglasiti faze izvođenja građevinskih radova sa elektro i mašinskim radovima, što podrazumjeva razvod svih elektro i mašinskih instalacija prije postavljanja slojeva poda, prema projektu elektro i mašinskih instalacija, i dati na uvid Nadzornom organu,pa tek nakon toga pristupiti daljem izvođenju.
Posebnu pažnju obratiti na preciznost i uklapanje svih uređaja i opreme za elektro i mašinske instalacije u svemu prema nacrtu poda</t>
    </r>
    <r>
      <rPr>
        <i/>
        <sz val="9"/>
        <rFont val="Calibri"/>
        <family val="2"/>
        <charset val="238"/>
      </rPr>
      <t xml:space="preserve">.
</t>
    </r>
    <r>
      <rPr>
        <sz val="9"/>
        <rFont val="Calibri"/>
        <family val="2"/>
        <charset val="238"/>
      </rPr>
      <t xml:space="preserve">
Nakon postavljene termoizolacije i parne brane potrebno je postaviti betonsku podlogu debljine od d=6,0 cm.
Sve mjere i količine provjeriti na licu mjesta.</t>
    </r>
  </si>
  <si>
    <t xml:space="preserve">Obračun po m² opisane pozicije.       </t>
  </si>
  <si>
    <t xml:space="preserve">HALA </t>
  </si>
  <si>
    <t>ZONA 2 - PROSTOR ZA LABORATORIJSKE VJEŽBE</t>
  </si>
  <si>
    <t>ZONA 2 - PROSTOR ZA NAUČNO ISTRAŽIVANJE I IZLOŽBENI PROSTOR I OSTAVA</t>
  </si>
  <si>
    <t>ZONA 3 - AMFITEATAR - ISPOD PLATFORME</t>
  </si>
  <si>
    <r>
      <rPr>
        <b/>
        <sz val="9"/>
        <rFont val="Calibri"/>
        <family val="2"/>
        <charset val="238"/>
      </rPr>
      <t>Nabavka materijala i izrada poda do platforme u amfiteatru (pod na crtežu označen kao P3) - HALA - ZONA 3</t>
    </r>
    <r>
      <rPr>
        <sz val="9"/>
        <rFont val="Calibri"/>
        <family val="2"/>
        <charset val="238"/>
      </rPr>
      <t xml:space="preserve">
Pod se sastoji od slijedećih slojeva:               
</t>
    </r>
    <r>
      <rPr>
        <b/>
        <sz val="9"/>
        <rFont val="Calibri"/>
        <family val="2"/>
        <charset val="238"/>
      </rPr>
      <t xml:space="preserve">- Vinil podna obloga i filc 1,0 mm
- Cementni estrih 6,0 cm
- 2x PVC folija 
- Termoizolacija XPS  7,0 cm
- Hidroizolacija
</t>
    </r>
    <r>
      <rPr>
        <sz val="9"/>
        <rFont val="Calibri"/>
        <family val="2"/>
        <charset val="238"/>
      </rPr>
      <t xml:space="preserve">- AB ploča i tampon 
</t>
    </r>
    <r>
      <rPr>
        <i/>
        <u/>
        <sz val="9"/>
        <rFont val="Calibri"/>
        <family val="2"/>
        <charset val="238"/>
      </rPr>
      <t xml:space="preserve">Obzirom da u hali već postoji podna AB ploča, potrebno je obuhvatiti radove koje nisu urađeni tj. cijenom obuhvatiti nabavku i ugradnju vinil obloge, filca, cementnog estriha, pvc folija, termoizolaciju i hidroizolaciju. </t>
    </r>
    <r>
      <rPr>
        <sz val="9"/>
        <rFont val="Calibri"/>
        <family val="2"/>
        <charset val="238"/>
      </rPr>
      <t xml:space="preserve"> 
Stavka obuhvata nabavku i ugradnju vinil poda i filca, nabavku materijala i izradu cementnog estriha  debljine 6,0 cm, nabavka i ugradnju termoizolacije  XPS 7,0 cm kao i postavljanje zaštitne folije preko termoizolacionih ploča, nabavku i ugradnju hidroizolacije poda HALE - ZONA 3.  
Čisti betonski pod je potrebno ojačati čeličnim sidrenim vlaknima radi otpornosti na veća opterećenja.
Klasa vinil ploče koje se ugrađuju je 33 namjenjena za visokofrenkventne i opterećene prostore. Vrstu/dekor, boju i način polaganja usaglasiti sa Ugovorni organom i Nadzornim organom, a sve da se uklapa u konačan izgled amfiteatra. Prije ugrađivanja poda na cementni estrih se ugrađuje sloj izravnavajuće mase d=3mm. Pod se ugrađuje ljepljenjem na podlogu kontaktnim ljepilom za vinilske podove. Svi završeci moraju biti vruće vareni elektrodom za zavarivanje.      
</t>
    </r>
  </si>
  <si>
    <r>
      <t xml:space="preserve">Vinil pod mora biti snabdjeven odgovarajućim atestima predviđenim za ovu vrstu radova i garanacijom na habanje minimalno 5 godina. Donja strana je reljefna i lako prijanja za podlogu. Prilikom oblaganja poda Izvođač je dužan pridržavati se svih uputa i sugestija Proizvođača ove vrste poda.
</t>
    </r>
    <r>
      <rPr>
        <i/>
        <sz val="9"/>
        <rFont val="Calibri"/>
        <family val="2"/>
        <charset val="238"/>
      </rPr>
      <t xml:space="preserve">NAPOMENA: Vinil pod se ne postavlja ispod katedre.
</t>
    </r>
    <r>
      <rPr>
        <sz val="9"/>
        <rFont val="Calibri"/>
        <family val="2"/>
        <charset val="238"/>
      </rPr>
      <t xml:space="preserve">
Stavka obuhvata nabavku i ugradnju traka od mesinga "I" profil dim. 60/3mm, koje se postavljaju na razdvajanju različitih vrsta podova i različitih nivoa podova. Ugrađuju se prilikom izrade cementne glazure, a u svemu prema  detalju kojeg odobrava Nadzorni organ.
</t>
    </r>
    <r>
      <rPr>
        <i/>
        <sz val="9"/>
        <rFont val="Calibri"/>
        <family val="2"/>
        <charset val="238"/>
      </rPr>
      <t xml:space="preserve">NAPOMENA: </t>
    </r>
    <r>
      <rPr>
        <i/>
        <u/>
        <sz val="9"/>
        <rFont val="Calibri"/>
        <family val="2"/>
        <charset val="238"/>
      </rPr>
      <t xml:space="preserve">Prije početka izvođenja radova u podu potrebno usaglasiti faze izvođenja građevinskih radova sa elektro i mašinskim radovima, što podrazumjeva razvod svih elektro i mašinskih instalacija prije postavljanja slojeva poda, prema projektu elektro i mašinskih instalacija, i dati na uvid Nadzornom organu,pa tek nakon toga pristupiti daljem izvođenju.
Posebnu pažnju obratiti na preciznost i uklapanje svih uređaja i opreme za elektro i mašinske instalacije u svemu prema nacrtu poda.
</t>
    </r>
    <r>
      <rPr>
        <sz val="9"/>
        <rFont val="Calibri"/>
        <family val="2"/>
        <charset val="238"/>
      </rPr>
      <t xml:space="preserve">
Sve mjere i količine provjeriti na licu mjesta.</t>
    </r>
  </si>
  <si>
    <t>Obračun po m².</t>
  </si>
  <si>
    <t>ZONA 3 - POD DO PLATFORME</t>
  </si>
  <si>
    <r>
      <rPr>
        <b/>
        <sz val="9"/>
        <rFont val="Calibri"/>
        <family val="2"/>
        <charset val="238"/>
      </rPr>
      <t xml:space="preserve">Nabavka materijala, izrada poda u HALI - ZONA 2 </t>
    </r>
    <r>
      <rPr>
        <b/>
        <i/>
        <sz val="9"/>
        <rFont val="Calibri"/>
        <family val="2"/>
        <charset val="238"/>
      </rPr>
      <t>(pod na crtežu označen kao P1)</t>
    </r>
    <r>
      <rPr>
        <sz val="9"/>
        <rFont val="Calibri"/>
        <family val="2"/>
        <charset val="238"/>
      </rPr>
      <t xml:space="preserve">
Pod se sastoji od slijedećih slojeva:               
</t>
    </r>
    <r>
      <rPr>
        <b/>
        <sz val="9"/>
        <rFont val="Calibri"/>
        <family val="2"/>
        <charset val="238"/>
      </rPr>
      <t xml:space="preserve">- Protuklizne keramičke pločice + ljepilo 2,0 cm
- Cementni estrih 3,0 cm
- 2x PVC folija 
- Termoizolacija XPS  7,0 cm
- Hidroizolacija
</t>
    </r>
    <r>
      <rPr>
        <i/>
        <sz val="9"/>
        <rFont val="Calibri"/>
        <family val="2"/>
        <charset val="238"/>
      </rPr>
      <t xml:space="preserve">- AB ploča i tampon 
</t>
    </r>
    <r>
      <rPr>
        <sz val="9"/>
        <rFont val="Calibri"/>
        <family val="2"/>
        <charset val="238"/>
      </rPr>
      <t xml:space="preserve">
</t>
    </r>
    <r>
      <rPr>
        <i/>
        <u/>
        <sz val="9"/>
        <rFont val="Calibri"/>
        <family val="2"/>
        <charset val="238"/>
      </rPr>
      <t>Obzirom da u hali već postoji podna AB ploča, potrebno je obuhvatiti radove koje nisu urađeni tj. cijenom obuhvatiti nabavku i ugradnju protukliznih keramičkih pločica + ljepila, cementnog estriha, pvc folije, termoizolaciju i hidroizolaciju.</t>
    </r>
    <r>
      <rPr>
        <i/>
        <sz val="9"/>
        <rFont val="Calibri"/>
        <family val="2"/>
        <charset val="238"/>
      </rPr>
      <t xml:space="preserve">    
</t>
    </r>
    <r>
      <rPr>
        <sz val="9"/>
        <rFont val="Calibri"/>
        <family val="2"/>
        <charset val="238"/>
      </rPr>
      <t xml:space="preserve">
Stavka obuhvata nabavku i ugradnju protukliznih keramičkih pločica, nabavku materijala i izradu cementnog estriha  debljine 3,0 cm, nabavka i ugradnju termoizolacije  XPS 7,0 cm kao i postavljanje zaštitne folije preko termoizolacionih ploča, nabavku i ugradnju hidroizolacije poda HALE - ZONA 2.
Keramičke pločice se polažu na fleksibilno ljepilo za keramiku na bazi cementa debljine 0,5cm. Minimalne dimenzije pločica su cca 30x30cm, polažu se sa rastavljenom fugom. Nakon polaganja fuge fugovati odgovarajućom fug masom 1-3 mm u dogovoru sa Nadzorom, a uglove uraditi silikonom.
</t>
    </r>
  </si>
  <si>
    <r>
      <t xml:space="preserve">Prije postavljanja keramičkih pločica provjeriti kvalitet podloge poda, koja mora biti čista i ravna. Konačne dimenzije pločica, vrstu, boju, veličinu i način polaganja usaglasiti sa Ugovorni organom i Nadzornim organom. 
Potrebno je predviditi izradu horizontalne hidroizolacije, koja se sastoji od hladnog bitumenskog premaza i jednog sloja polimerizovane bitumenske trake sa armaturom od staklenog voala, koja se vari na premazanu i osušenu podlogu. Prodore kroz izolaciju izvesti varenjem sa dodatnim "šeširom". Hidroizolaciju uzvući i uz vertikalne zidove, preko holkera koji se radi od cementnog maltera 1:3.   
Stavka obuhvata nabavku i ugradnju traka od mesinga "I" profil dim. 60/3mm, koje se postavljaju na razdvajanju različitih vrsta podova i različitih novoa podova. Ugrađuju se prilikom izrade cementne glazure, a u svemu prema detalju kojeg odobrava Nadzorni organ.  
</t>
    </r>
    <r>
      <rPr>
        <i/>
        <sz val="9"/>
        <rFont val="Calibri"/>
        <family val="2"/>
        <charset val="238"/>
      </rPr>
      <t xml:space="preserve">NAPOMENA: </t>
    </r>
    <r>
      <rPr>
        <i/>
        <u/>
        <sz val="9"/>
        <rFont val="Calibri"/>
        <family val="2"/>
        <charset val="238"/>
      </rPr>
      <t xml:space="preserve">Prije početka izvođenja radova u podu potrebno usaglasiti faze izvođenja građevinskih radova sa hidro, elektro i mašinskim radovima, što podrazumjeva razvod svih hidro, elektro i mašinskih instalacija  prije postavljanja slojeva poda, prema projektu hidro, elektro i mašinskih instalacija, i dati na uvid Nadzornom organu,pa tek nakon toga pristupiti daljem izvođenju.
Posebnu pažnju obratiti na preciznost i uklapanje svih uređaja i opreme za hidro, elektro i mašinske instalacije u svemu prema nacrtu poda.
</t>
    </r>
    <r>
      <rPr>
        <sz val="9"/>
        <rFont val="Calibri"/>
        <family val="2"/>
        <charset val="238"/>
      </rPr>
      <t xml:space="preserve">
Sve mjere i količine provjeriti na licu mjesta.</t>
    </r>
  </si>
  <si>
    <t>ZONA 2 - WC IZLOŽBENOG PROSTORA</t>
  </si>
  <si>
    <t>ZONA 2 - SALA ZA SASTANKE I WC PROSTORA ZA LABORATORIJSKE VJEŽBE</t>
  </si>
  <si>
    <t>UKUPNO RADOVA NA IZRADI TERMIČKE I ZVUČNE IZOLACIJE PODOVA</t>
  </si>
  <si>
    <t>VI</t>
  </si>
  <si>
    <t>IZRADA TERMO-ZVUČNIH BARIJERA IZMEĐU ZONA</t>
  </si>
  <si>
    <t>1.1</t>
  </si>
  <si>
    <r>
      <t>Pripremni radovi na izradi temeljne trake pregradnog zida između ZONE 2 i ZONE 3. Stavka obuhvata prosjecanje postojeće AB podne ploče d= 15 cm u širini temeljne trake</t>
    </r>
    <r>
      <rPr>
        <sz val="9"/>
        <color theme="1"/>
        <rFont val="Calibri"/>
        <family val="2"/>
        <charset val="238"/>
      </rPr>
      <t xml:space="preserve"> od 130 cm</t>
    </r>
    <r>
      <rPr>
        <sz val="9"/>
        <rFont val="Calibri"/>
        <family val="2"/>
        <charset val="238"/>
      </rPr>
      <t xml:space="preserve">, iskop postojećeg materijala do kote 10 cm ispod dna temelja, nabijanje podloge do MS 30 MPa sa nasipanjem sitnog iskopnog materijala sa ravnjanjem do kote dna temeljne trake. Iskopna površina iznosi 1.95 m2/m temelja.  </t>
    </r>
  </si>
  <si>
    <t xml:space="preserve">Obračun po m' </t>
  </si>
  <si>
    <t>m'</t>
  </si>
  <si>
    <t>1.2</t>
  </si>
  <si>
    <t>Nabavka svježe betonske mase, transport do gradilišta i betoniranje temeljnih traka dim 60x130 cm i temeljnog cokla do kote vrha podne ploče dim 30x85 cm, prema planu oplate pozicije. Stavka obuhvata njegu betona i svu potrebnu oplatu za izradu pozicije.</t>
  </si>
  <si>
    <t>Obračun po m3.</t>
  </si>
  <si>
    <t>m3</t>
  </si>
  <si>
    <t>1.3</t>
  </si>
  <si>
    <t xml:space="preserve">Nabavka svježe betonske mase, transport do gradilišta i betoniranje vertikalnih serklaža S1, presjeka 20x20 cm, u prizemlju objekta betonom MB 30. U cijenu uključeni potrebna oplata, vibriranje svježe betonske mase i njega betona nakon betoniranja. U cijenu m3 betona uračunati konstruktivnu armaturu izrađenu od podužnih šipki 4Ø12 i vilica Ø8/20.
</t>
  </si>
  <si>
    <t>Obračun po m³</t>
  </si>
  <si>
    <t>m³</t>
  </si>
  <si>
    <t>1.4</t>
  </si>
  <si>
    <t xml:space="preserve">Nabavka svježe betonske mase, transport do gradilišta i betoniranje horizontalnih serklaža, presjeka 20x20 cm, u prizemlju objekta betonom MB 30. U cijenu uključeni potrebna oplata, vibriranje svježe betonske mase i njega betona nakon betoniranja. 
Stavka obuhvata i betoniranje armiranobetonskih greda nadvratnika širine do 25cm i visine do 30cm betonom MB30 u potrebnoj trostranoj oplati.
U cijenu m3 betona uračunati konstruktivnu armaturu izrađenu od podužnih šipki 4Ø12 i vilica Ø8/20. </t>
  </si>
  <si>
    <t>1.5</t>
  </si>
  <si>
    <t xml:space="preserve">Nabavka, transport, sječenje, savijanje i montaža armature za novu temeljnu traku, prema datom nacrtu armature. U cijenu kg ugrađene armature uključeni su svi distanceri kao i varenje armature. Armaturu saviti i ugraditi prema projektu i statičkim detaljima. Armaturu prije betoniranja mora pregledati i pismenim putem odobriti Nadzorni organ. </t>
  </si>
  <si>
    <t>Obračun po kg</t>
  </si>
  <si>
    <t>kg</t>
  </si>
  <si>
    <t>1.6</t>
  </si>
  <si>
    <r>
      <rPr>
        <b/>
        <sz val="9"/>
        <rFont val="Calibri"/>
        <family val="2"/>
        <charset val="238"/>
      </rPr>
      <t xml:space="preserve">Nabavka materijala i zidanje unutrašnjeg zida pjenobetonskim blokom debljine d= 20,0 cm u tankoslojnom malteru, prema uputama proizvođača - između </t>
    </r>
    <r>
      <rPr>
        <b/>
        <i/>
        <sz val="9"/>
        <rFont val="Calibri"/>
        <family val="2"/>
        <charset val="238"/>
      </rPr>
      <t>ZONE 2 i ZONE 3</t>
    </r>
    <r>
      <rPr>
        <sz val="9"/>
        <rFont val="Calibri"/>
        <family val="2"/>
        <charset val="238"/>
      </rPr>
      <t xml:space="preserve">
Pjenobetonski zid je potrebno dilatirati od čelične konstrukcije na krajevima min. 2-3 cm te ispuniti PU pjenom nakon očvršćivanja vezivnog ljepka zida. 
Stavka obuhvata grubo i fino malterisanje unutrašnjeg zida u PCM 1:2:6 sa prethodnim prskanjem rijetkim cementnim malterom. Oko svih otvora na oštroj ivici zida prilikom malterisanja ugraditi pocinčani "L" profil za unutrašnje malterisanje, da bi ivice bile oštre.
</t>
    </r>
    <r>
      <rPr>
        <i/>
        <sz val="9"/>
        <rFont val="Calibri"/>
        <family val="2"/>
        <charset val="238"/>
      </rPr>
      <t>(Gletovanje, brušenje i krečenje obrađeno u posebnoj stavci).
NAPOMENA: Predviditi otvore u zidu prema datim crtežima</t>
    </r>
    <r>
      <rPr>
        <sz val="9"/>
        <rFont val="Calibri"/>
        <family val="2"/>
        <charset val="238"/>
      </rPr>
      <t xml:space="preserve">.
Jediničnom cijenom obuhvatiti sve navedene radove, vertikalni i horizontalni transport pojedinačnih dijelova kao i odlaganje otpadnog materijala i šuta na privremenu deponiju na gradilištu, utovar u kamione i odvoz na najbližu opštinsku deponiju.
U cijenu uračunat sav potreban materijal i rad za završetak ove pozicije, te upotrebu lake pokretne skele.
Količine provjeriti na licu mjesta. </t>
    </r>
  </si>
  <si>
    <t>ZID IZMEĐU ZONE 2 I ZONE 3</t>
  </si>
  <si>
    <t>1.7</t>
  </si>
  <si>
    <r>
      <rPr>
        <b/>
        <sz val="9"/>
        <rFont val="Calibri"/>
        <family val="2"/>
        <charset val="238"/>
      </rPr>
      <t xml:space="preserve">Nabavka materijala i ugradnja zvučne izolacije od mineralne vune debljine d=5,0cm i završne obloge od standardnih gipskartonskih ploča d=2x12,5 mm preko novoizgrađenog zida od pjenobetonskog bloka </t>
    </r>
    <r>
      <rPr>
        <b/>
        <i/>
        <sz val="9"/>
        <rFont val="Calibri"/>
        <family val="2"/>
        <charset val="238"/>
      </rPr>
      <t>- između ZONE 2 i ZONE 3</t>
    </r>
    <r>
      <rPr>
        <b/>
        <sz val="9"/>
        <rFont val="Calibri"/>
        <family val="2"/>
        <charset val="238"/>
      </rPr>
      <t xml:space="preserve">
</t>
    </r>
    <r>
      <rPr>
        <sz val="9"/>
        <rFont val="Calibri"/>
        <family val="2"/>
        <charset val="238"/>
      </rPr>
      <t xml:space="preserve">
Stavka obuhvata nabavku i ugradnju jednostruke metalne potkonstrukcije - kutijastih profila CW i UW profila, kao i pričvrsnog materijala.
Stavka obuhvata nabavku i ugradnju </t>
    </r>
    <r>
      <rPr>
        <i/>
        <u/>
        <sz val="9"/>
        <rFont val="Calibri"/>
        <family val="2"/>
        <charset val="238"/>
      </rPr>
      <t>zvučne izolacije od mineralne vune debljine d=5,0cm</t>
    </r>
    <r>
      <rPr>
        <sz val="9"/>
        <rFont val="Calibri"/>
        <family val="2"/>
        <charset val="238"/>
      </rPr>
      <t xml:space="preserve">  (između metalne potkonstrukcije) preko novoizgrađenog zida od pjenobetonskog bloka. Ploče mineralne vune se postavljaju  na zid prema ZONI 2 tj. sa unutrašnje strane ZONE 2 </t>
    </r>
    <r>
      <rPr>
        <i/>
        <sz val="9"/>
        <rFont val="Calibri"/>
        <family val="2"/>
        <charset val="238"/>
      </rPr>
      <t>(označeno na crtežu Osnova prizemlja novoprojektovano stanje)</t>
    </r>
    <r>
      <rPr>
        <sz val="9"/>
        <rFont val="Calibri"/>
        <family val="2"/>
        <charset val="238"/>
      </rPr>
      <t xml:space="preserve">.
- Obloga: standardni/vlagootporni gipsani paneli/ploče debljine d=2x12,5mm.
- Jednostruka metalna podkonstrukcija - kutijasti profili CW 50x50x0,6 mm sa ispunom - (ispuna uključuje zvučnu izolaciju od 50mm);
Prije postavljanja pregradnih zidova od gipsa potrebno je izvršiti pripremu podloge koja obuhvata sav potreban rad i materijal i dovođenje  površina u adekvatno stanje, tako da one budu očišćene i suhe kao i sve druge neophodne radove za nesmetano postavljanje gipskartonskih ploča.
Prazan prostor između ploče i zida služi za provođenje instalacija.
Za elektro radove koriste se dozne pripadajućeg sistema. Spoljni uglovi se štite aluminijumskom ugaonom zaštitnom šinom ili Alux trakom. </t>
    </r>
    <r>
      <rPr>
        <i/>
        <sz val="9"/>
        <rFont val="Calibri"/>
        <family val="2"/>
        <charset val="238"/>
      </rPr>
      <t xml:space="preserve">  </t>
    </r>
    <r>
      <rPr>
        <sz val="9"/>
        <rFont val="Calibri"/>
        <family val="2"/>
        <charset val="238"/>
      </rPr>
      <t xml:space="preserve">                                                                                               </t>
    </r>
  </si>
  <si>
    <r>
      <t xml:space="preserve">Spojevi ploča se zatim ispunjavaju, bandažiraju u minimalno dva sloja i ojačavaju spojnom trakom u drugom sloju, potom gletuju masom za ispunjavanjem spojeva dva puta, sa detaljnim međubrušenjem i impregnacijom. </t>
    </r>
    <r>
      <rPr>
        <i/>
        <sz val="9"/>
        <rFont val="Calibri"/>
        <family val="2"/>
        <charset val="238"/>
      </rPr>
      <t xml:space="preserve">(Gletovanje, brušenje i krečenje obrađeno u posebnoj stavci).  </t>
    </r>
    <r>
      <rPr>
        <sz val="9"/>
        <rFont val="Calibri"/>
        <family val="2"/>
        <charset val="238"/>
      </rPr>
      <t xml:space="preserve"> 
Stavka obuhvata nabavku i ugradnju dilatacionih spojnica koje su profilisane, krojene i plastificirane i postavljaju se na spoju zidova sa upotrebom nehrđajućih vijaka i PVC tvrdom brtvom.Boja Al plastifikacije u boji po izboru Investora, a u svemu prema detalju spojnica.</t>
    </r>
    <r>
      <rPr>
        <i/>
        <sz val="9"/>
        <rFont val="Calibri"/>
        <family val="2"/>
        <charset val="238"/>
      </rPr>
      <t xml:space="preserve">
NAPOMENA: </t>
    </r>
    <r>
      <rPr>
        <i/>
        <u/>
        <sz val="9"/>
        <rFont val="Calibri"/>
        <family val="2"/>
        <charset val="238"/>
      </rPr>
      <t xml:space="preserve">Sve radove treba izvesti isključivo po uputama proizvođača ponuđenog  sistema, koristeći materijale, alate i način izvođenja po tehnologiji proizvođača materijala za izradu zidova od gipskartona i u skladu sa pravilima struke i pravilima sistema za izradu zidova od gipskartona.
NAPOMENA: Za oblaganje zida u sanitarnom čvoru koristiti vlagootporne ploče.
</t>
    </r>
    <r>
      <rPr>
        <sz val="9"/>
        <rFont val="Calibri"/>
        <family val="2"/>
      </rPr>
      <t xml:space="preserve">
Jediničnom cijenom obuhvatiti vertikalni i horizontalni transport ploča,zvučne izolacije, aluminijskih profila kao i svog pripadajućeg materijala, odlaganje otpadnog materijala i šuta na privremenu deponiju na gradilištu, utovar u kamione i odvoz na najbližu opštinsku deponiju, kao i sve eventualne pripremne radove za nesmetanu montažu i sve nepredviđene radove. Jediničnom cijenom obuhvatiti potrebnu skelu. 
</t>
    </r>
  </si>
  <si>
    <r>
      <rPr>
        <i/>
        <sz val="9"/>
        <rFont val="Calibri"/>
        <family val="2"/>
        <charset val="238"/>
      </rPr>
      <t xml:space="preserve">NAPOMENA: </t>
    </r>
    <r>
      <rPr>
        <i/>
        <u/>
        <sz val="9"/>
        <rFont val="Calibri"/>
        <family val="2"/>
        <charset val="238"/>
      </rPr>
      <t xml:space="preserve">Prije početka izvođenja radova u zidu potrebno usaglasiti faze izvođenja građevinskih radova sa hidro, elektro i mašinskim radovima, što podrazumjeva razvod svih hidro, elektro i mašinskih instalacija  prije postavljanja slojeva zida, prema projektu hidro, elektro i mašinskih instalacija, i dati na uvid Nadzornom organu,pa tek nakon toga pristupiti daljem izvođenju.
Posebnu pažnju obratiti na preciznost i uklapanje svih uređaja i opreme za hidro, elektro i mašinske instalacije u svemu prema nacrtu zida.
</t>
    </r>
    <r>
      <rPr>
        <sz val="9"/>
        <rFont val="Calibri"/>
        <family val="2"/>
        <charset val="238"/>
      </rPr>
      <t xml:space="preserve">
U cijenu uračunat sav potreban materijal i rad za završetak ove pozicije, te upotrebu lake pokretne skele.
Količine provjeriti na licu mjesta. </t>
    </r>
  </si>
  <si>
    <t>Obračun po m²</t>
  </si>
  <si>
    <t>STANDARDNE GIPSKARTONSKE PLOČE</t>
  </si>
  <si>
    <t>VLAGOOTPORNE GIPSKARTONSKE PLOČE</t>
  </si>
  <si>
    <t>UKUPNO RADOVA NA IZRADI TERMO-ZVUČNIH BARIJERA IZMEĐU ZONA</t>
  </si>
  <si>
    <t>OSTALI GRAĐEVINSKO-ZANATSKI RADOVI I OPREMA</t>
  </si>
  <si>
    <r>
      <rPr>
        <b/>
        <sz val="9"/>
        <rFont val="Calibri"/>
        <family val="2"/>
        <charset val="238"/>
      </rPr>
      <t>Popravka AKZ zaštite postojeće glavne nosive konstrukcije hale, na mjestima gdje je zaštita oštećena sa ciljem osiguranja trajnosti konstrukcije.</t>
    </r>
    <r>
      <rPr>
        <sz val="9"/>
        <rFont val="Calibri"/>
        <family val="2"/>
        <charset val="238"/>
      </rPr>
      <t xml:space="preserve">
Stavka obuhvata vizuelni pregled konstrukcije prije izviđenja unutrašnjih radova u prisustvu Nadzornog Inženjera koji će odrediti površine koje je potrebno sanirati. Obratiti pažnju na mjesta oslanjanja stubova i anker sidra iz temelja.
Popravku AKZ izvršiti u 2 sloja u širem području oko oštećenog mjesta.
Jediničnom cijenom obuhvatiti potrebnu skelu.                                   
</t>
    </r>
  </si>
  <si>
    <t>Obračun po kom komplet okvira (stubovi + rešetka), po rasteru.</t>
  </si>
  <si>
    <r>
      <rPr>
        <b/>
        <sz val="9"/>
        <rFont val="Calibri"/>
        <family val="2"/>
        <charset val="238"/>
      </rPr>
      <t>Nabavka i ugradnja montažnih tipskih pregrada u sanitarnim čvorovima kod izložbenog prostora - ZONA 2 - WC KOJI SE NASLANJA NA ZID IZMEĐU ZONE 2 I ZONE 3</t>
    </r>
    <r>
      <rPr>
        <sz val="9"/>
        <rFont val="Calibri"/>
        <family val="2"/>
        <charset val="238"/>
      </rPr>
      <t xml:space="preserve">
Sanitarne pregrade izrađene od kompakt ploča d=13mm, vodopostojane, higijenske, ne trule, postojane na grebanje, lom, udare, sa blago hrapavom površinskom strukturom. Pregrade se ugrađuju zajedno sa profilima plastificiranim za vrata, dovratnik sadrži brtvu za neutralisanje zvuka pri zatvaranju vrata. 
Priključak na zid se izvodi plastificiranim Al "U" profilima, dok prednja strana pregrade sadrži poseban zaobljeni plastificirani Al profil koji se učvršćuju po cijeloj dužini gornjeg ruba. Okov su kugle od plastike sa rozetama, mehanizmom za zaključavanje iznutra, vidljivom šajbom koja prema vani pokazuje zauzeto/slobodno i trnom koji omogućava otključavanje izvana u slučaju nužde sa pocinčanom WC bravom. 
Na vratima postavljaju se po dvije baglame od plastificiranog željeza sa ugrađenom oprugom u jednoj baglami za samozatvaranje. Pregrade se postavljaju na tipske nogice od Al plastificiranih cijevi sa mogućnošću povećavanja visine, izrađene od PVC-a, pričvršćene na pločice. 
Visina kabina je 200cm, zajedno sa nožicama visine 15cm. Vrata su od istog materijala kao i pregrade, veličine 70x200cm. Boju pregrada i svih profila po izboru Ugovorni organa/Nadzornog organa. Prije početka ugradnje kabina, Izvođač je dužan sve  mjere uzeti na licu mjesta i prilikom ugradnje kabina pridržavati se uputa i sugestija Proizvođača. U cijenu uračunati sav spojni materijal/elemente.
Količine provjeriti na licu mjesta.</t>
    </r>
  </si>
  <si>
    <t>PREGRADA SA DVOJA JEDNOKRILNA VRATA (2 KABINE) ukupnih dimenzija 237x200cm</t>
  </si>
  <si>
    <t>Nabavka materijala i postavljanje keramičkih pločica na zidove sanitarnih čvorova - u WC-u izložbenog prostora i WC-u prostora za laboratorijske vježbe - ZONA 2
Keramičke pločice se polažu na fleksibilno ljepilo za keramiku na bazi cementa. Minimalne dimenzije pločica su 30x30cm, debljine 1cm, a oblažu se u sloju ljepila na prethodno izmalterisan zid. Pločice se oblažu sa rastavljenom fugom, a na uglovima ugraditi tipsku PVC lajsnu (vanjski ugao dva zida). Na mjestima gdje se sudaraju dva zida (unutrašnji dio dva zida), spoj između njih zapuniti silikonom da bi dva susjedna zida nesmetano "radila". 
Prije postavljanja keramičkih pločica provjeriti kvalitet podloge zida, koja mora biti čista i ravna. Konačne dimenzije pločica, vrstu, boju, veličinu i način oblaganja usaglasiti sa Ugovorni organom i Nadzornim organom.Keramičke pločice koje se ugrađuju su u boji po izboru Ugovornog organa.
Prilikom oblaganja zidova voditi računa da se fuge na zidu uklapaju sa fugama na podu.
Sve mjere i količine provjeriti na licu mjesta.</t>
  </si>
  <si>
    <t>ZONA 2 - WC PROSTORA ZA LABORATORIJSKE VJEŽBE</t>
  </si>
  <si>
    <r>
      <rPr>
        <b/>
        <sz val="9"/>
        <rFont val="Calibri"/>
        <family val="2"/>
        <charset val="238"/>
      </rPr>
      <t xml:space="preserve">Nabavka i ugradnja sokla visine 10cm od istih pločica kao i podu u sali za sastanke, a na zid se postavlja/oblaže u sloju ljepila. Prilikom oblaganja sokla voditi računa da se fuge na soklu uklope sa fugama na podu.
</t>
    </r>
    <r>
      <rPr>
        <sz val="9"/>
        <rFont val="Calibri"/>
        <family val="2"/>
        <charset val="238"/>
      </rPr>
      <t xml:space="preserve">
Sve mjere i količine provjeriti na licu mjesta.</t>
    </r>
  </si>
  <si>
    <t>ZONA 2 - SALA ZA SASTANKE</t>
  </si>
  <si>
    <r>
      <rPr>
        <b/>
        <sz val="9"/>
        <rFont val="Calibri"/>
        <family val="2"/>
        <charset val="238"/>
      </rPr>
      <t>Nabavka materijala, radionička izrada, doprema i ugradnja novih vanjskih klupica na PVC prozorima koji se ne mijenjaju, od plastificiranog pocinčanog lima (obojen poliesterskom bojom) debljine d=0,55 mm, odgovarajuće funkcionalne širine formirane nakon postavljanja ETICS sistema na fasadi ANEKSA.</t>
    </r>
    <r>
      <rPr>
        <sz val="9"/>
        <rFont val="Calibri"/>
        <family val="2"/>
        <charset val="238"/>
      </rPr>
      <t xml:space="preserve">
Stavka uključuje nabavku i postavljanje svih bočnih fazonskih komada potrebnih za izvedbu kvalitetnog brtvljenja spojeva klupica sa stolarijom i zidom. Klupice moraju biti ugrađene tako da onemoguće dodir slivne vode sa prozora i klupica sa fasadom i zidom. Novopostavljene klupice trebaju biti prepuštene preko fasadne/zidne ravni cca 3cm na svim prozorima. Ugradnju svih klupica izvršiti u svemu tako da se osigura njihova stabilnost i adekvatna vodonepropusnost svih spojeva. Boja klupica u dogovoru sa Ugovornim organim i Nadzornim inžinjerom,a da se uklapa u cjelokupan izgled objekta.
</t>
    </r>
    <r>
      <rPr>
        <i/>
        <sz val="9"/>
        <rFont val="Calibri"/>
        <family val="2"/>
        <charset val="238"/>
      </rPr>
      <t>NAPOMENA:</t>
    </r>
    <r>
      <rPr>
        <i/>
        <u/>
        <sz val="9"/>
        <rFont val="Calibri"/>
        <family val="2"/>
        <charset val="238"/>
      </rPr>
      <t xml:space="preserve"> Funkcionalnu širinu vanjske klupice formirati nakon postavljanja ETICS sistema na fasadi.</t>
    </r>
    <r>
      <rPr>
        <sz val="9"/>
        <rFont val="Calibri"/>
        <family val="2"/>
        <charset val="238"/>
      </rPr>
      <t xml:space="preserve">
Jediničnom cijenom obuhvatiti sve navedene radove, vertikalni i horizontalni prenos, te privremeno odlaganje i utovar u kamione i odvoz otpadnog materijala i šuta na najbližu opštinsku deponiju kao i sve nepredviđene radove.
Sve mjere i količine provjeriti na licu mjesta.</t>
    </r>
  </si>
  <si>
    <t>Obračun po m¹</t>
  </si>
  <si>
    <r>
      <t xml:space="preserve">Nabavka materijala i zidanje/dozidavanje vanjskog zida pjenobetonskim blokom </t>
    </r>
    <r>
      <rPr>
        <b/>
        <i/>
        <sz val="9"/>
        <rFont val="Calibri"/>
        <family val="2"/>
        <charset val="238"/>
      </rPr>
      <t>(zidaju se otvori od prethodno demontiranih prozora od kopelita, kao i dio zida od demontiranih metalnih vrata na hali)</t>
    </r>
    <r>
      <rPr>
        <b/>
        <sz val="9"/>
        <rFont val="Calibri"/>
        <family val="2"/>
        <charset val="238"/>
      </rPr>
      <t xml:space="preserve"> kako je naznačeno na crtežima </t>
    </r>
    <r>
      <rPr>
        <b/>
        <i/>
        <sz val="9"/>
        <rFont val="Calibri"/>
        <family val="2"/>
        <charset val="238"/>
      </rPr>
      <t>(dodani zidovi označeni crvenom bojom)</t>
    </r>
    <r>
      <rPr>
        <b/>
        <sz val="9"/>
        <rFont val="Calibri"/>
        <family val="2"/>
        <charset val="238"/>
      </rPr>
      <t xml:space="preserve"> u </t>
    </r>
    <r>
      <rPr>
        <b/>
        <i/>
        <sz val="9"/>
        <rFont val="Calibri"/>
        <family val="2"/>
        <charset val="238"/>
      </rPr>
      <t>ZONI 2 i ZONI 3</t>
    </r>
    <r>
      <rPr>
        <b/>
        <sz val="9"/>
        <rFont val="Calibri"/>
        <family val="2"/>
        <charset val="238"/>
      </rPr>
      <t xml:space="preserve">, debljine d= 25,0 cm,  u P.C.M. 1:2:6, , sve kompletno sa spravljanjem i prenošenjem maltera do mjesta ugradnje, te izradom pomoćne skele.
</t>
    </r>
    <r>
      <rPr>
        <i/>
        <u/>
        <sz val="9"/>
        <rFont val="Calibri"/>
        <family val="2"/>
        <charset val="238"/>
      </rPr>
      <t xml:space="preserve">Na jugozapadnoj fasadi nakon demontaže postojećih metalnih vrata  potrebno je ostaviti otvor za novoprojektovana manja vrata (prikazano na crtežu), te ozidati zid desno od novougrađenih vrata.
Na sjeveroistočnoj fasadi nakon demontaže postojeće bravarije od kopelita  prilikom dozidavanja ostaviti dio otvora za nova vrata (pogledati na crtežu).
</t>
    </r>
    <r>
      <rPr>
        <sz val="9"/>
        <rFont val="Calibri"/>
        <family val="2"/>
        <charset val="238"/>
      </rPr>
      <t>Zidovi koji se zidaju treba da prate postojeću liniju fasade od siporex bloka.
Stavka obuhvata grubo i fino malterisanje unutrašnjeg dijela zida u PCM 1:2:6 sa prethodnim prskanjem rijetkim cementnim malterom. Oko svih otvora na oštroj ivici zida prilikom malterisanja ugraditi pocinčani "L" profil za unutrašnje malterisanje, da bi ivice bile oštre.</t>
    </r>
    <r>
      <rPr>
        <i/>
        <u/>
        <sz val="9"/>
        <rFont val="Calibri"/>
        <family val="2"/>
        <charset val="238"/>
      </rPr>
      <t xml:space="preserve">
</t>
    </r>
    <r>
      <rPr>
        <i/>
        <sz val="9"/>
        <rFont val="Calibri"/>
        <family val="2"/>
        <charset val="238"/>
      </rPr>
      <t>NAPOMENA:</t>
    </r>
    <r>
      <rPr>
        <i/>
        <u/>
        <sz val="9"/>
        <rFont val="Calibri"/>
        <family val="2"/>
        <charset val="238"/>
      </rPr>
      <t xml:space="preserve"> Izrada nadvratnika obrađena posebnom stavkom u predmjeru.
</t>
    </r>
    <r>
      <rPr>
        <b/>
        <sz val="9"/>
        <rFont val="Calibri"/>
        <family val="2"/>
        <charset val="238"/>
      </rPr>
      <t xml:space="preserve">
</t>
    </r>
    <r>
      <rPr>
        <sz val="9"/>
        <rFont val="Calibri"/>
        <family val="2"/>
        <charset val="238"/>
      </rPr>
      <t>U cijenu uračunat sav potreban materijal i rad, te upotrebu skele.
Količine provjeriti na licu mjesta.</t>
    </r>
  </si>
  <si>
    <t>Opis radova kao u stavci 7.</t>
  </si>
  <si>
    <r>
      <rPr>
        <b/>
        <sz val="9"/>
        <rFont val="Calibri"/>
        <family val="2"/>
        <charset val="238"/>
      </rPr>
      <t>Probijanje otvora za vrata dimenzija (200x270cm) u postojećem vanjskom zidu HALE od pjenobetona ukupne debljine d= 30 cm (na crtežu označeno žutom bojom)</t>
    </r>
    <r>
      <rPr>
        <b/>
        <i/>
        <sz val="9"/>
        <rFont val="Calibri"/>
        <family val="2"/>
        <charset val="238"/>
      </rPr>
      <t xml:space="preserve"> - ZONA 2  - SJEVEROISTOČNA FASADA.
</t>
    </r>
    <r>
      <rPr>
        <sz val="9"/>
        <rFont val="Calibri"/>
        <family val="2"/>
        <charset val="238"/>
      </rPr>
      <t xml:space="preserve">
Jediničnom cijenom obuhvatiti sav pribor za obavljanje navedenih radova i materijal za obradu špaletni i obima oko vrata, te dopremu materijala do mjesta ugradnje, odvoz otpadnog materijala i šuta na najbližu opštinsku deponiju i čišćenje radilišta od nečistoća nastalim probijanjem otvora i obradom špaletni, kao i sve nepredviđene radove.
</t>
    </r>
  </si>
  <si>
    <r>
      <rPr>
        <b/>
        <sz val="9"/>
        <rFont val="Calibri"/>
        <family val="2"/>
        <charset val="238"/>
      </rPr>
      <t xml:space="preserve">Nabavka materijala i dozidavanje postojećeg unutrašnjeg zida u WC-u pjenobetonskim blokom, debljine d= 15,0 cm, u u tankoslojnom cementnom ljepilu, prema uputama proizvođača -  </t>
    </r>
    <r>
      <rPr>
        <b/>
        <i/>
        <sz val="9"/>
        <rFont val="Calibri"/>
        <family val="2"/>
        <charset val="238"/>
      </rPr>
      <t>ANEKS - ZONA 1</t>
    </r>
    <r>
      <rPr>
        <sz val="9"/>
        <rFont val="Calibri"/>
        <family val="2"/>
      </rPr>
      <t xml:space="preserve">
Stavka obuhvata doziđavanje postojećeg unutrašnjeg zida od visine +2,0m do visine plafona pjenobetonskim blokom. </t>
    </r>
    <r>
      <rPr>
        <i/>
        <sz val="9"/>
        <rFont val="Calibri"/>
        <family val="2"/>
        <charset val="238"/>
      </rPr>
      <t>(Gletovanje, brušenje i krečenje obrađeno u posebnoj stavci).</t>
    </r>
    <r>
      <rPr>
        <sz val="9"/>
        <rFont val="Calibri"/>
        <family val="2"/>
      </rPr>
      <t xml:space="preserve">
Stavka obuhvata demontažu postojeće pregrade od lima, a sve kako bi se mogao dozidati zid.
Stavka obuhvata grubo i fino malterisanje unutrašnjeg zida u PCM 1:2:6 sa prethodnim prskanjem rijetkim cementnim malterom. Oko svih otvora na oštroj ivici zida prilikom malterisanja ugraditi pocinčani "L" profil za unutrašnje malterisanje, da bi ivice bile oštre.
Jediničnom cijenom obuhvatiti sve navedene radove, vertikalni i horizontalni transport pojedinačnih dijelova kao i odlaganje otpadnog materijala i šuta na privremenu deponiju na gradilištu, utovar u kamione i odvoz na najbližu opštinsku deponiju i sve nepredviđene radove.
U cijenu uračunat sav potreban materijal i rad za završetak ove pozicije, te upotrebu lake pokretne skele.
Količine provjeriti na licu mjesta.  </t>
    </r>
  </si>
  <si>
    <r>
      <rPr>
        <b/>
        <sz val="9"/>
        <rFont val="Calibri"/>
        <family val="2"/>
        <charset val="238"/>
      </rPr>
      <t xml:space="preserve">Nabavka materijala, izrada i ugradnja čelične potkonstrukcije amfiteatra  i katedre - </t>
    </r>
    <r>
      <rPr>
        <b/>
        <i/>
        <sz val="9"/>
        <rFont val="Calibri"/>
        <family val="2"/>
        <charset val="238"/>
      </rPr>
      <t>ZONA 3</t>
    </r>
    <r>
      <rPr>
        <sz val="9"/>
        <rFont val="Calibri"/>
        <family val="2"/>
        <charset val="238"/>
      </rPr>
      <t xml:space="preserve">
Konstrukcija amfiteatra i katedre izvodi se u zavarenoj izvedbi od kutijastih čeličnih profila dim 50x50x3 mm koji formiraju prostorni okvirni sistem pričvršćen anker tiplima M10/120 8.8 za podnu AB ploču preko podužnih podnih profila, sve prema nacrtima u projektu. Voditi računa o geometriji te osigurati dilataciju podkonstrukcije od zidova min 2-3 cm sa svih strana amfiteatra. AKZ elemenata u 2 sloja, temeljni i završni premaz, te naknadno premazivanje zavarenih površina.
</t>
    </r>
  </si>
  <si>
    <t>Ugradnja podkonstrukcije sa AKZ od profila dim 50x50x3 mm 
Obračun po kg.</t>
  </si>
  <si>
    <r>
      <t xml:space="preserve">Stavka obuhvata nabavku </t>
    </r>
    <r>
      <rPr>
        <i/>
        <u/>
        <sz val="9"/>
        <rFont val="Calibri"/>
        <family val="2"/>
        <charset val="238"/>
      </rPr>
      <t>vodootpornih OSB ploča</t>
    </r>
    <r>
      <rPr>
        <sz val="9"/>
        <rFont val="Calibri"/>
        <family val="2"/>
        <charset val="238"/>
      </rPr>
      <t xml:space="preserve"> debljine 18mm koje se postavljaju na prethodno postavljenu čeličnu potkonstrukciju platforme po podu (redovi širine 100 cm) i vertikalama (visine 10-15 cm) čineći "stepenice" i na čeličnu podkonstrukciju katedre </t>
    </r>
    <r>
      <rPr>
        <i/>
        <sz val="9"/>
        <rFont val="Calibri"/>
        <family val="2"/>
        <charset val="238"/>
      </rPr>
      <t>(podij uključujući obod katedre i stepenice)</t>
    </r>
  </si>
  <si>
    <r>
      <rPr>
        <b/>
        <sz val="9"/>
        <rFont val="Calibri"/>
        <family val="2"/>
        <charset val="238"/>
      </rPr>
      <t>Demontiranje metalnih penjalica na krov, ukrajanje, farbanje  i ponovna montaža  - ANEKS - SJEVEROISTOČNA FASADA I HALA - JUGOISTOČNA FASADA</t>
    </r>
    <r>
      <rPr>
        <sz val="9"/>
        <rFont val="Calibri"/>
        <family val="2"/>
        <charset val="238"/>
      </rPr>
      <t xml:space="preserve">
Stavka obuhvata demontiranje, ukrajanje, farbanje  te ponovna montaža penjalica na mjesto sa kojeg su demontirane, a sve u svrhu postavljanja termoizolacije EPS d=10cm na vanjske zidove aneksa - ZONA 1 i HALE - ZONA 2.
Rad obuhvata demontažu, struganje stare boje, uklanjanje ostataka premaza, korozije i prašine, popunjavanje neravnina i oštećenja na površini metala odgovarajućim kitom, dva puta farbanje zaštitnom bojom (minijum) i dva puta emajl bojom, ukrajanje (produžiti nosače radi prolaska EPS 10 cm) te ponovo montirati na mjesta sa kojih su prethodno demontirane.
U cijenu uračunati i sve nepredviđene radove potrebne za realizaciju navedenih radova iz stavke, kao i odvoz otpadnog materijala i šuta na najbližu opštinsku deponiju i čišćenje radilišta od nečistoća nastalih farbanjem metalnih elemenata. Boja po izboru Ugovorni organa - nadzornog inženjera.
Količine provjeriti na licu mjesta. </t>
    </r>
  </si>
  <si>
    <r>
      <rPr>
        <b/>
        <sz val="9"/>
        <rFont val="Calibri"/>
        <family val="2"/>
        <charset val="238"/>
      </rPr>
      <t xml:space="preserve">Gletovanje dva puta plafonskih i zidnih površina u objektu, sa detaljnim međubrušenjem, te bojenje istih poludisperzivnom bijelom bojom u dva sloja - </t>
    </r>
    <r>
      <rPr>
        <b/>
        <i/>
        <sz val="9"/>
        <rFont val="Calibri"/>
        <family val="2"/>
        <charset val="238"/>
      </rPr>
      <t>ZONA 2 i ZONA 3 - HALA</t>
    </r>
    <r>
      <rPr>
        <sz val="9"/>
        <rFont val="Calibri"/>
        <family val="2"/>
        <charset val="238"/>
      </rPr>
      <t xml:space="preserve">
Stavka obuhvata nabavku materijala i gletovanje svih unutrašnjih plafonskih i zidnih površina masom za ispunjavanje spojeva/veza dva puta, sa detaljnim međubrušenjem i impregnacijom, te bojenjem plafonskih i zidnih površina poludisperzivnom bijelom bojom u dva sloja.
</t>
    </r>
    <r>
      <rPr>
        <i/>
        <sz val="9"/>
        <rFont val="Calibri"/>
        <family val="2"/>
        <charset val="238"/>
      </rPr>
      <t xml:space="preserve">NAPOMENA: </t>
    </r>
    <r>
      <rPr>
        <i/>
        <u/>
        <sz val="9"/>
        <rFont val="Calibri"/>
        <family val="2"/>
        <charset val="238"/>
      </rPr>
      <t>Prilikom izvođenja radova potrebno je zaštiti unutrašnjost objekata od zaprljanja.</t>
    </r>
    <r>
      <rPr>
        <sz val="9"/>
        <rFont val="Calibri"/>
        <family val="2"/>
        <charset val="238"/>
      </rPr>
      <t xml:space="preserve">
U cijenu uračunati i sve nepredviđene radove potrebne za realizaciju navedenih radova iz stavke, kao i odvoz otpadnog materijala i šuta na najbližu opštinsku deponiju i čišćenje radilišta od nečistoća nastalih radom.
Cijenom  obuhvatiti potrebnu  opremu za rad na visini.
Količine provjeriti na licu mjesta. </t>
    </r>
  </si>
  <si>
    <t>ZIDOVI</t>
  </si>
  <si>
    <t>STROPOVI</t>
  </si>
  <si>
    <t>UKUPNO OSTALIH GRAĐEVINSKO-ZANATSKIH RADOVA I OPREME</t>
  </si>
  <si>
    <t>REKAPITULACIJA</t>
  </si>
  <si>
    <t>RADOVA NA IZRADI TERMIČKE IZOLACIJE VANJSKIH ZIDOVA</t>
  </si>
  <si>
    <t>UKUPNO RADOVA RADOVI NA POSTAVLJANJU TERMIČKE IZOLACIJE NA STOPU I KROVU SA NEOPHODNIM LIMARSKIM RADOVIMA</t>
  </si>
  <si>
    <t>OSTALI GRAĐEVINSKO ZANATSKI RADOVI I OPREMA</t>
  </si>
  <si>
    <t>13</t>
  </si>
  <si>
    <t>14</t>
  </si>
  <si>
    <t>2</t>
  </si>
  <si>
    <t>3</t>
  </si>
  <si>
    <t>4</t>
  </si>
  <si>
    <t>5</t>
  </si>
  <si>
    <t>6</t>
  </si>
  <si>
    <t>8</t>
  </si>
  <si>
    <t>9</t>
  </si>
  <si>
    <t>10</t>
  </si>
  <si>
    <t>11</t>
  </si>
  <si>
    <t>12</t>
  </si>
  <si>
    <r>
      <rPr>
        <b/>
        <sz val="9"/>
        <color theme="1"/>
        <rFont val="Calibri"/>
        <family val="2"/>
        <charset val="238"/>
      </rPr>
      <t xml:space="preserve">Nabavka i ugradnja čelične nadstrešnice od polikarbonatnih ploča, sa svim potrebnim elementima iznad ulaza u amfiteatar.
</t>
    </r>
    <r>
      <rPr>
        <sz val="9"/>
        <color theme="1"/>
        <rFont val="Calibri"/>
        <family val="2"/>
        <charset val="238"/>
      </rPr>
      <t>Dimenzije nadstrešnice koja se ugrađuje je 2,0x4,0 m.</t>
    </r>
    <r>
      <rPr>
        <b/>
        <sz val="9"/>
        <color theme="1"/>
        <rFont val="Calibri"/>
        <family val="2"/>
        <charset val="238"/>
      </rPr>
      <t xml:space="preserve">
</t>
    </r>
    <r>
      <rPr>
        <sz val="9"/>
        <color theme="1"/>
        <rFont val="Calibri"/>
        <family val="2"/>
        <charset val="238"/>
      </rPr>
      <t xml:space="preserve">Nadstrešnica koja se ugrađuje je od šupljih polikarbonatnih ploča debljine 16mm i mliječno bijele je boje. Konstrukcija na koju se oslanjaju polikarbonatne ploče je od čelika (5 nosača). Okvir/konstrukcija treba da je čvrsta i izuzetno stabilna kako bi držala nadstrešnicu. 
</t>
    </r>
    <r>
      <rPr>
        <sz val="9"/>
        <color theme="1"/>
        <rFont val="Calibri"/>
        <family val="2"/>
      </rPr>
      <t xml:space="preserve">Nadstrešnica mora biti  otporna na sve vremenske utjecaje, štiti od kiše, snijega, vjetra i drugih loših vremenskih uslova. 
Stavka obuhvata nabavku materijala, izradu i montažu limenog opšava na spoju fasade i nadstrešnice, kao i nabavku i postavljanje svih bočnih fazonskih komada potrebnih za izvedbu kvalitetnog brtvljenja spojeva nadstrešnice sa zidom i onemogućilo oštećenje novopostavljenog ETICS sistema.
Montažu elemenata nadstrešnice izvršiti  odgovarajućim pričvrsnim materijalom za primarnu konstrukciju zida, prema pravilima struke za tu vrstu radova u svrhu dovođenja elemenata u funkcionalno stanje i osiguranje njihove stabilnosti na novopostavljenoj fasadi.
</t>
    </r>
    <r>
      <rPr>
        <sz val="9"/>
        <color theme="1"/>
        <rFont val="Calibri"/>
        <family val="2"/>
        <charset val="238"/>
      </rPr>
      <t xml:space="preserve">
Jediničnom cijenom obuhvatiti sve navedene radove, vertikalni i horizontalni transport pojedinačnih dijelova kao i odlaganje otpadnog materijala i šuta na privremenu deponiju na gradilištu, utovar u kamione i odvoz na najbližu opštinsku deponiju i sve nepredviđene radove.
U cijenu uračunat sav potreban materijal i rad za završetak ove pozicije.
Količine provjeriti na licu mjesta.  </t>
    </r>
  </si>
  <si>
    <t>Obračun po kom.</t>
  </si>
  <si>
    <t>15</t>
  </si>
  <si>
    <r>
      <rPr>
        <b/>
        <sz val="9"/>
        <rFont val="Calibri"/>
        <family val="2"/>
        <charset val="238"/>
      </rPr>
      <t xml:space="preserve">Nabavka i ugradnja tipskih linijskih snjegobrana, izrađenih od čeličnog pocinčanog lima, trokutaskog oblika </t>
    </r>
    <r>
      <rPr>
        <b/>
        <i/>
        <sz val="9"/>
        <rFont val="Calibri"/>
        <family val="2"/>
        <charset val="238"/>
      </rPr>
      <t>- HALA I ANEKS</t>
    </r>
    <r>
      <rPr>
        <sz val="9"/>
        <rFont val="Calibri"/>
        <family val="2"/>
        <charset val="238"/>
      </rPr>
      <t xml:space="preserve">
Linijski snjegobrani koji se ugrađuju predviđeni za postojeći </t>
    </r>
    <r>
      <rPr>
        <i/>
        <sz val="9"/>
        <rFont val="Calibri"/>
        <family val="2"/>
        <charset val="238"/>
      </rPr>
      <t>(hala)</t>
    </r>
    <r>
      <rPr>
        <sz val="9"/>
        <rFont val="Calibri"/>
        <family val="2"/>
        <charset val="238"/>
      </rPr>
      <t xml:space="preserve"> i novi pokrov </t>
    </r>
    <r>
      <rPr>
        <i/>
        <sz val="9"/>
        <rFont val="Calibri"/>
        <family val="2"/>
        <charset val="238"/>
      </rPr>
      <t>(aneks)</t>
    </r>
    <r>
      <rPr>
        <sz val="9"/>
        <rFont val="Calibri"/>
        <family val="2"/>
        <charset val="238"/>
      </rPr>
      <t xml:space="preserve"> od trapeznog lima i krovnih panela.
Stavka obuhvata i sve spojne i pričvrsne elemente za potpunu izvedbu, samobušeće vijke od površinski otvrdnutog nehrđajućeg čelika sa svrdlom i navojem dizajniranim za metal,  sa posebnom izdržljivom EPDM brtvom/dihtungom i podloškom od pocinčanog čelika promjera 19 mm kako bi se spriječio prodor vode, a sa svom potrebnom tehničkom dokumentacijom i atestima.
Linijski snjegobrani se postavljaju u donjoj zoni kosog krova u 3 reda sa razmakom od 100cm u jednom redu (HALA I ANEKS)
Snjegobrani su od čeličnog pocinčanog plastificiranog lima debljine d=0,55mm u boji postojećeg krova,a prema RAL karti. Dužina jednog snjegobrana je cca 100 cm.
Jediničnom cijenom obuhvatiti sve navedene radove, vertikalni i horizontalni transport pojedinačnih dijelova kao i odlaganje otpadnog materijala i šuta na privremenu deponiju na gradilištu, utovar u kamione i odvoz na najbližu opštinsku deponiju i sve nepredviđene radove.
Količine provjeriti na licu mjesta.  </t>
    </r>
  </si>
  <si>
    <t>DIO 4. FINANSIJSKA PONUDA 
PREDMJER/TROŠKOVNIK
LOT01 - Građevinsko-zanatski radovi termo i zvučne izolacije</t>
  </si>
  <si>
    <t>Rb.
(A)</t>
  </si>
  <si>
    <t>NAZIV GRUPE RADOVA/OPIS RADOVA
(B)</t>
  </si>
  <si>
    <t>Jed. mj.
(C)</t>
  </si>
  <si>
    <t>Količina 
(D)</t>
  </si>
  <si>
    <t>Jedinična cijena (bez PDV-a)
u BAM
(E)</t>
  </si>
  <si>
    <t>Ukupna cijena 
(bez PDV-a)
u BAM
(F)</t>
  </si>
  <si>
    <t>Ukupno bez popusta i bez PDV-a u BAM:</t>
  </si>
  <si>
    <t>Popust u % (ukoliko postoji popust, isti unijeti u procentima):</t>
  </si>
  <si>
    <t>Popust u BAM:</t>
  </si>
  <si>
    <t>Ukupno s popustom i bez PDV-a u BAM:</t>
  </si>
  <si>
    <t>Iznos PDV-a (s uračunatim popustom) u BAM:</t>
  </si>
  <si>
    <t>Ukupno s uračunatim popustom i PDV-om u BAM:</t>
  </si>
  <si>
    <t>_________________________</t>
  </si>
  <si>
    <t xml:space="preserve">Ime i prezime:  	</t>
  </si>
  <si>
    <t>Funkcija u firmi ponuđača:  
(osoba/osobe ovlaštene za potpisivanje u ime učesnika na tenderu)</t>
  </si>
  <si>
    <t xml:space="preserve">Mjesto i datum:	</t>
  </si>
  <si>
    <t>M.P.</t>
  </si>
  <si>
    <t xml:space="preserve">Potpis: </t>
  </si>
  <si>
    <r>
      <rPr>
        <b/>
        <sz val="10"/>
        <rFont val="Calibri"/>
        <family val="2"/>
        <charset val="238"/>
        <scheme val="minor"/>
      </rPr>
      <t xml:space="preserve">NAPOMENE I UPUTE:
</t>
    </r>
    <r>
      <rPr>
        <b/>
        <sz val="10"/>
        <color rgb="FFFF0000"/>
        <rFont val="Calibri"/>
        <family val="2"/>
        <charset val="238"/>
        <scheme val="minor"/>
      </rPr>
      <t xml:space="preserve">• Ponuđač popunjava isključivo kolonu (E) – Jedinična cijena (bez PDV-a) u BAM, dok ostala polja nisu promjenjiva. Množenje količina i jediničnih cijena, kao i sabiranje pozicija, automatski se izvršava.
• Osim jedinične cijene, ponuđač može ponuditi i POPUST u procentima, koji se unosi na dno tabele u polje ispod Rekapitulacije (polje F285). 
</t>
    </r>
    <r>
      <rPr>
        <sz val="10"/>
        <rFont val="Calibri"/>
        <family val="2"/>
        <charset val="238"/>
        <scheme val="minor"/>
      </rPr>
      <t>•	Ponuđene jedinične cijene moraju uključivati sve troškove rada i materijala (nabavku svih potrebnih materijala, njihovu dopremu do gradilišta i skladištenje, manipulaciju materijalom na gradilištu, pripremu i izvođenje radova, ugradnju materijala, vršenje svih propisanih kontrola kvalitete, odvoz preostalih materijala te čišćenje gradilišta i objekta od nečistoća prouzrokovanih radovima). Također je potrebno uključiti i sav potreban alat, izradu pomoćnih skela, zaštitu i vlaženje ploha ako je potrebno, kao i sve posredne i neposredne troškove za rad, materijal, transport, alat i građevinske strojeve, takse i sva ostala davanja te ostale zavisne troškove koje je izvođač obavezan platiti iz bilo kojeg razloga.
•	Smatraće se da je u jediničnu cijenu uključena i otežanost rada kod izrade kosih i manjih ploha, uglova, bridova oko vrata i prozora, nosača, nadvoja, stepeništa i sl.
•	U cijenu ponude moraju biti uračunati svi troškovi i eventualni popusti.
•	Prilikom popunjavanja ovog dokumenta Ponuđač ne smije vršiti nikakve izmjene opisa stavki, jedinica mjere i količina. Ukoliko se u fazi evaluacije ponuda ustanovi da su takve izmjene vršene, predmetna ponuda će biti diskvalificirana iz daljnjeg postupka evaluacije ponuda.
•	Odabrani izvođač radova je dužan obezbijediti sve potrebne energente (električna energija, razne vrste goriva, itd.), vodu i ostale resurse neophodne za izvođenje radova, a troškove istih ugraditi u jedinične cijene.
•	Ponuđač treba pažljivo proučiti tehničku dokumentaciju i stvarno stanje na terenu, i na osnovu toga i sam predvidjeti eventualne nepredviđene radove. Savjetuje se ponuđačima da, prije davanja ponude za ove radove, posjete predmetni objekat i na licu mjesta provjere količine i vrste radova iz predmjera radova kako bi eventualne viškove radova i nepredviđene radove mogli kvalitetno ugraditi u ponuđene cijene, jer se isti neće naknadno priznavati.
•	Ponuđene cijene uključuju sve nepredviđene troškove i rezervne troškove te rizike bilo kakve vrste potrebne za gradnju, dovršetak i održavanje svih radova u skladu s ugovorom. Ako u strukturi ukupne konačne cijene nisu navedene zasebne stavke, cijene uključuju sve troškove uključene u razne stavke ove strukture.
•	Ukupna cijena u strukturi ukupne konačne cijene je sveobuhvatna i uključuje sve poreze ili fiskalne obaveze.
•	U slučaju pojave bilo kakvih nejasnoća vezanih za ovaj predmjer, ponuđač treba tražiti dodatno objašnjenje od ugovornog organa prije davanja ponude jer se kasniji prigovori neće uzeti u obzir niti priznati bilo kakva razlika za naplatu.
• Nije moguće dopuniti/izmijeniti troškovnike dostavljene u ponudi.</t>
    </r>
  </si>
  <si>
    <t>Izrada termo-zvučnih barijera između zona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</si>
</sst>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 _K_M_-;\-* #,##0.00\ _K_M_-;_-* &quot;-&quot;??\ _K_M_-;_-@_-"/>
    <numFmt numFmtId="164" formatCode="_-* #,##0.00\ _k_n_-;\-* #,##0.00\ _k_n_-;_-* &quot;-&quot;??\ _k_n_-;_-@_-"/>
    <numFmt numFmtId="165" formatCode="_-* #,##0.00\ _k_n_-;\-* #,##0.00\ _k_n_-;_-* &quot;-&quot;??????\ _k_n_-;_-@_-"/>
  </numFmts>
  <fonts count="65">
    <font>
      <sz val="11"/>
      <color theme="1"/>
      <name val="Calibri"/>
      <family val="2"/>
      <charset val="238"/>
      <scheme val="minor"/>
    </font>
    <font>
      <sz val="11"/>
      <color theme="1"/>
      <name val="Calibri"/>
      <family val="2"/>
      <charset val="238"/>
      <scheme val="minor"/>
    </font>
    <font>
      <b/>
      <sz val="11"/>
      <color theme="1"/>
      <name val="Calibri"/>
      <family val="2"/>
      <charset val="238"/>
      <scheme val="minor"/>
    </font>
    <font>
      <sz val="10"/>
      <name val="Arial"/>
      <family val="2"/>
      <charset val="238"/>
    </font>
    <font>
      <b/>
      <sz val="11"/>
      <name val="Times New Roman"/>
      <family val="1"/>
      <charset val="238"/>
    </font>
    <font>
      <b/>
      <i/>
      <sz val="10"/>
      <name val="Calibri"/>
      <family val="2"/>
    </font>
    <font>
      <b/>
      <sz val="10"/>
      <name val="Calibri"/>
      <family val="2"/>
      <scheme val="minor"/>
    </font>
    <font>
      <sz val="11"/>
      <color theme="1"/>
      <name val="Calibri"/>
      <family val="2"/>
    </font>
    <font>
      <b/>
      <i/>
      <sz val="11"/>
      <name val="Calibri"/>
      <family val="2"/>
    </font>
    <font>
      <b/>
      <sz val="11"/>
      <color theme="1"/>
      <name val="Calibri"/>
      <family val="2"/>
    </font>
    <font>
      <b/>
      <sz val="10"/>
      <name val="Calibri"/>
      <family val="2"/>
    </font>
    <font>
      <b/>
      <sz val="10"/>
      <color theme="1"/>
      <name val="Calibri"/>
      <family val="2"/>
      <charset val="238"/>
    </font>
    <font>
      <sz val="10"/>
      <color theme="1"/>
      <name val="Calibri"/>
      <family val="2"/>
    </font>
    <font>
      <sz val="9"/>
      <name val="Calibri"/>
      <family val="2"/>
    </font>
    <font>
      <sz val="9"/>
      <name val="Calibri"/>
      <family val="2"/>
      <charset val="238"/>
    </font>
    <font>
      <b/>
      <sz val="9"/>
      <name val="Calibri"/>
      <family val="2"/>
      <charset val="238"/>
    </font>
    <font>
      <sz val="9"/>
      <color rgb="FFFF0000"/>
      <name val="Calibri"/>
      <family val="2"/>
    </font>
    <font>
      <b/>
      <sz val="9"/>
      <color rgb="FFFF0000"/>
      <name val="Calibri"/>
      <family val="2"/>
    </font>
    <font>
      <b/>
      <sz val="11"/>
      <color rgb="FFFF0000"/>
      <name val="Calibri"/>
      <family val="2"/>
      <charset val="238"/>
    </font>
    <font>
      <i/>
      <sz val="9"/>
      <name val="Calibri"/>
      <family val="2"/>
      <charset val="238"/>
    </font>
    <font>
      <b/>
      <sz val="9"/>
      <name val="Calibri"/>
      <family val="2"/>
    </font>
    <font>
      <b/>
      <sz val="11"/>
      <color theme="1"/>
      <name val="Calibri"/>
      <family val="2"/>
      <charset val="238"/>
    </font>
    <font>
      <b/>
      <sz val="11"/>
      <name val="Calibri"/>
      <family val="2"/>
    </font>
    <font>
      <b/>
      <sz val="9"/>
      <color theme="1"/>
      <name val="Calibri"/>
      <family val="2"/>
      <charset val="238"/>
    </font>
    <font>
      <sz val="9"/>
      <color theme="1"/>
      <name val="Calibri"/>
      <family val="2"/>
    </font>
    <font>
      <i/>
      <u/>
      <sz val="9"/>
      <name val="Calibri"/>
      <family val="2"/>
      <charset val="238"/>
    </font>
    <font>
      <sz val="9"/>
      <color rgb="FFFF0000"/>
      <name val="Calibri"/>
      <family val="2"/>
      <charset val="238"/>
    </font>
    <font>
      <b/>
      <sz val="11"/>
      <name val="Calibri"/>
      <family val="2"/>
      <charset val="238"/>
    </font>
    <font>
      <b/>
      <i/>
      <sz val="9"/>
      <name val="Calibri"/>
      <family val="2"/>
      <charset val="238"/>
    </font>
    <font>
      <sz val="10"/>
      <name val="Calibri"/>
      <family val="2"/>
    </font>
    <font>
      <b/>
      <u/>
      <sz val="9"/>
      <name val="Calibri"/>
      <family val="2"/>
      <charset val="238"/>
    </font>
    <font>
      <b/>
      <sz val="9"/>
      <color theme="1"/>
      <name val="Calibri"/>
      <family val="2"/>
    </font>
    <font>
      <b/>
      <i/>
      <sz val="12"/>
      <name val="Calibri"/>
      <family val="2"/>
    </font>
    <font>
      <sz val="12"/>
      <name val="Calibri"/>
      <family val="2"/>
    </font>
    <font>
      <b/>
      <sz val="12"/>
      <name val="Calibri"/>
      <family val="2"/>
    </font>
    <font>
      <b/>
      <sz val="12"/>
      <color theme="1"/>
      <name val="Calibri"/>
      <family val="2"/>
    </font>
    <font>
      <b/>
      <i/>
      <u/>
      <sz val="9"/>
      <name val="Calibri"/>
      <family val="2"/>
      <charset val="238"/>
    </font>
    <font>
      <sz val="11"/>
      <color theme="1"/>
      <name val="Calibri"/>
      <family val="2"/>
      <charset val="238"/>
    </font>
    <font>
      <sz val="9"/>
      <color theme="1"/>
      <name val="Calibri"/>
      <family val="2"/>
      <charset val="238"/>
    </font>
    <font>
      <b/>
      <i/>
      <sz val="9"/>
      <name val="Calibri"/>
      <family val="2"/>
    </font>
    <font>
      <b/>
      <sz val="8"/>
      <name val="Calibri"/>
      <family val="2"/>
    </font>
    <font>
      <sz val="9"/>
      <name val="Times New Roman"/>
      <family val="1"/>
    </font>
    <font>
      <u/>
      <sz val="9"/>
      <name val="Calibri"/>
      <family val="2"/>
      <charset val="238"/>
    </font>
    <font>
      <i/>
      <sz val="9"/>
      <color theme="1"/>
      <name val="Calibri"/>
      <family val="2"/>
      <charset val="238"/>
    </font>
    <font>
      <i/>
      <u/>
      <sz val="9"/>
      <color theme="1"/>
      <name val="Calibri"/>
      <family val="2"/>
      <charset val="238"/>
    </font>
    <font>
      <vertAlign val="superscript"/>
      <sz val="9"/>
      <name val="Calibri"/>
      <family val="2"/>
      <charset val="238"/>
    </font>
    <font>
      <sz val="8"/>
      <name val="Calibri"/>
      <family val="2"/>
    </font>
    <font>
      <sz val="9"/>
      <color theme="1"/>
      <name val="Calibri"/>
      <family val="2"/>
      <charset val="238"/>
      <scheme val="minor"/>
    </font>
    <font>
      <sz val="8"/>
      <name val="Calibri"/>
      <family val="2"/>
      <charset val="238"/>
    </font>
    <font>
      <sz val="9"/>
      <color rgb="FFFFFF00"/>
      <name val="Calibri"/>
      <family val="2"/>
    </font>
    <font>
      <b/>
      <sz val="9"/>
      <color rgb="FFFFFF00"/>
      <name val="Calibri"/>
      <family val="2"/>
    </font>
    <font>
      <sz val="10"/>
      <name val="Times New Roman"/>
      <family val="1"/>
    </font>
    <font>
      <sz val="10"/>
      <name val="Calibri"/>
      <family val="2"/>
      <charset val="238"/>
      <scheme val="minor"/>
    </font>
    <font>
      <sz val="11"/>
      <name val="Calibri"/>
      <family val="2"/>
      <charset val="238"/>
      <scheme val="minor"/>
    </font>
    <font>
      <sz val="10"/>
      <color theme="1"/>
      <name val="Calibri"/>
      <family val="2"/>
      <charset val="238"/>
      <scheme val="minor"/>
    </font>
    <font>
      <b/>
      <sz val="14"/>
      <name val="Swis721 BT"/>
      <family val="2"/>
    </font>
    <font>
      <b/>
      <sz val="10"/>
      <name val="Calibri"/>
      <family val="2"/>
      <charset val="238"/>
      <scheme val="minor"/>
    </font>
    <font>
      <i/>
      <sz val="10"/>
      <name val="Swis721 BT"/>
      <family val="2"/>
    </font>
    <font>
      <b/>
      <i/>
      <sz val="11"/>
      <name val="Swis721 BT"/>
      <family val="2"/>
    </font>
    <font>
      <b/>
      <sz val="12"/>
      <color theme="1"/>
      <name val="Calibri"/>
      <family val="2"/>
      <charset val="238"/>
      <scheme val="minor"/>
    </font>
    <font>
      <b/>
      <sz val="10"/>
      <name val="Times New Roman"/>
      <family val="1"/>
    </font>
    <font>
      <b/>
      <sz val="10"/>
      <color rgb="FFFF0000"/>
      <name val="Calibri"/>
      <family val="2"/>
      <charset val="238"/>
      <scheme val="minor"/>
    </font>
    <font>
      <b/>
      <i/>
      <sz val="10"/>
      <name val="Calibri"/>
      <family val="2"/>
      <charset val="238"/>
      <scheme val="minor"/>
    </font>
    <font>
      <b/>
      <sz val="11"/>
      <name val="Calibri"/>
      <family val="2"/>
      <charset val="238"/>
      <scheme val="minor"/>
    </font>
    <font>
      <b/>
      <sz val="12"/>
      <name val="Calibri"/>
      <family val="2"/>
      <charset val="238"/>
      <scheme val="minor"/>
    </font>
  </fonts>
  <fills count="8">
    <fill>
      <patternFill patternType="none"/>
    </fill>
    <fill>
      <patternFill patternType="gray125"/>
    </fill>
    <fill>
      <patternFill patternType="solid">
        <fgColor rgb="FFADC773"/>
        <bgColor indexed="64"/>
      </patternFill>
    </fill>
    <fill>
      <patternFill patternType="solid">
        <fgColor rgb="FFD7E3BB"/>
        <bgColor indexed="64"/>
      </patternFill>
    </fill>
    <fill>
      <patternFill patternType="solid">
        <fgColor rgb="FFE4E4E4"/>
        <bgColor indexed="64"/>
      </patternFill>
    </fill>
    <fill>
      <patternFill patternType="solid">
        <fgColor theme="0"/>
        <bgColor indexed="64"/>
      </patternFill>
    </fill>
    <fill>
      <patternFill patternType="solid">
        <fgColor rgb="FFC9DAA2"/>
        <bgColor indexed="64"/>
      </patternFill>
    </fill>
    <fill>
      <patternFill patternType="solid">
        <fgColor theme="7" tint="0.39997558519241921"/>
        <bgColor indexed="64"/>
      </patternFill>
    </fill>
  </fills>
  <borders count="85">
    <border>
      <left/>
      <right/>
      <top/>
      <bottom/>
      <diagonal/>
    </border>
    <border>
      <left/>
      <right/>
      <top/>
      <bottom style="thin">
        <color indexed="64"/>
      </bottom>
      <diagonal/>
    </border>
    <border>
      <left style="thin">
        <color indexed="64"/>
      </left>
      <right style="hair">
        <color indexed="64"/>
      </right>
      <top style="thin">
        <color indexed="64"/>
      </top>
      <bottom style="thin">
        <color theme="6" tint="0.39997558519241921"/>
      </bottom>
      <diagonal/>
    </border>
    <border>
      <left style="hair">
        <color indexed="64"/>
      </left>
      <right style="hair">
        <color indexed="64"/>
      </right>
      <top style="thin">
        <color indexed="64"/>
      </top>
      <bottom style="thin">
        <color theme="6" tint="0.39997558519241921"/>
      </bottom>
      <diagonal/>
    </border>
    <border>
      <left style="hair">
        <color indexed="64"/>
      </left>
      <right style="thin">
        <color indexed="64"/>
      </right>
      <top style="thin">
        <color indexed="64"/>
      </top>
      <bottom style="thin">
        <color theme="6" tint="0.39997558519241921"/>
      </bottom>
      <diagonal/>
    </border>
    <border>
      <left style="thin">
        <color indexed="64"/>
      </left>
      <right/>
      <top style="thin">
        <color theme="6" tint="0.39997558519241921"/>
      </top>
      <bottom style="thin">
        <color theme="6" tint="0.39997558519241921"/>
      </bottom>
      <diagonal/>
    </border>
    <border>
      <left/>
      <right/>
      <top style="thin">
        <color theme="6" tint="0.39997558519241921"/>
      </top>
      <bottom style="thin">
        <color theme="6" tint="0.39997558519241921"/>
      </bottom>
      <diagonal/>
    </border>
    <border>
      <left/>
      <right style="thin">
        <color indexed="64"/>
      </right>
      <top style="thin">
        <color theme="6" tint="0.39997558519241921"/>
      </top>
      <bottom style="thin">
        <color theme="6" tint="0.39997558519241921"/>
      </bottom>
      <diagonal/>
    </border>
    <border>
      <left style="thin">
        <color indexed="64"/>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style="thin">
        <color theme="6" tint="0.39997558519241921"/>
      </bottom>
      <diagonal/>
    </border>
    <border>
      <left style="hair">
        <color indexed="64"/>
      </left>
      <right style="thin">
        <color indexed="64"/>
      </right>
      <top style="hair">
        <color indexed="64"/>
      </top>
      <bottom style="hair">
        <color indexed="64"/>
      </bottom>
      <diagonal/>
    </border>
    <border>
      <left/>
      <right style="hair">
        <color indexed="64"/>
      </right>
      <top/>
      <bottom/>
      <diagonal/>
    </border>
    <border>
      <left/>
      <right style="hair">
        <color indexed="64"/>
      </right>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top/>
      <bottom style="hair">
        <color theme="6" tint="0.39997558519241921"/>
      </bottom>
      <diagonal/>
    </border>
    <border>
      <left/>
      <right/>
      <top/>
      <bottom style="hair">
        <color theme="6" tint="0.39997558519241921"/>
      </bottom>
      <diagonal/>
    </border>
    <border>
      <left/>
      <right style="hair">
        <color indexed="64"/>
      </right>
      <top/>
      <bottom style="hair">
        <color theme="6" tint="0.39997558519241921"/>
      </bottom>
      <diagonal/>
    </border>
    <border>
      <left/>
      <right style="thin">
        <color indexed="64"/>
      </right>
      <top/>
      <bottom/>
      <diagonal/>
    </border>
    <border>
      <left style="thin">
        <color indexed="64"/>
      </left>
      <right/>
      <top style="hair">
        <color theme="6" tint="0.39997558519241921"/>
      </top>
      <bottom style="hair">
        <color theme="6" tint="0.39997558519241921"/>
      </bottom>
      <diagonal/>
    </border>
    <border>
      <left style="hair">
        <color indexed="64"/>
      </left>
      <right style="hair">
        <color theme="6" tint="0.39997558519241921"/>
      </right>
      <top style="hair">
        <color theme="6" tint="0.39997558519241921"/>
      </top>
      <bottom style="hair">
        <color theme="6" tint="0.39997558519241921"/>
      </bottom>
      <diagonal/>
    </border>
    <border>
      <left style="hair">
        <color theme="6" tint="0.39997558519241921"/>
      </left>
      <right style="hair">
        <color theme="6" tint="0.39997558519241921"/>
      </right>
      <top style="hair">
        <color theme="6" tint="0.39997558519241921"/>
      </top>
      <bottom style="hair">
        <color theme="6" tint="0.39997558519241921"/>
      </bottom>
      <diagonal/>
    </border>
    <border>
      <left style="hair">
        <color theme="6" tint="0.39997558519241921"/>
      </left>
      <right style="hair">
        <color indexed="64"/>
      </right>
      <top style="hair">
        <color theme="6" tint="0.39997558519241921"/>
      </top>
      <bottom style="hair">
        <color theme="6" tint="0.39997558519241921"/>
      </bottom>
      <diagonal/>
    </border>
    <border>
      <left/>
      <right style="thin">
        <color indexed="64"/>
      </right>
      <top style="hair">
        <color theme="6" tint="0.39997558519241921"/>
      </top>
      <bottom style="hair">
        <color theme="6" tint="0.39997558519241921"/>
      </bottom>
      <diagonal/>
    </border>
    <border>
      <left style="hair">
        <color indexed="64"/>
      </left>
      <right/>
      <top/>
      <bottom/>
      <diagonal/>
    </border>
    <border>
      <left style="hair">
        <color indexed="64"/>
      </left>
      <right style="hair">
        <color indexed="64"/>
      </right>
      <top style="hair">
        <color theme="6" tint="0.39997558519241921"/>
      </top>
      <bottom style="thin">
        <color theme="6" tint="0.39997558519241921"/>
      </bottom>
      <diagonal/>
    </border>
    <border>
      <left/>
      <right style="hair">
        <color indexed="64"/>
      </right>
      <top style="hair">
        <color theme="6" tint="0.39997558519241921"/>
      </top>
      <bottom style="thin">
        <color theme="6" tint="0.39997558519241921"/>
      </bottom>
      <diagonal/>
    </border>
    <border>
      <left style="hair">
        <color indexed="64"/>
      </left>
      <right/>
      <top style="thin">
        <color theme="6" tint="0.39997558519241921"/>
      </top>
      <bottom style="thin">
        <color theme="6" tint="0.39997558519241921"/>
      </bottom>
      <diagonal/>
    </border>
    <border>
      <left style="hair">
        <color indexed="64"/>
      </left>
      <right style="hair">
        <color indexed="64"/>
      </right>
      <top style="thin">
        <color theme="6" tint="0.39997558519241921"/>
      </top>
      <bottom style="hair">
        <color indexed="64"/>
      </bottom>
      <diagonal/>
    </border>
    <border>
      <left/>
      <right style="hair">
        <color indexed="64"/>
      </right>
      <top style="thin">
        <color theme="6" tint="0.39997558519241921"/>
      </top>
      <bottom style="hair">
        <color indexed="64"/>
      </bottom>
      <diagonal/>
    </border>
    <border>
      <left/>
      <right style="thin">
        <color indexed="64"/>
      </right>
      <top style="thin">
        <color theme="6" tint="0.39997558519241921"/>
      </top>
      <bottom style="hair">
        <color indexed="64"/>
      </bottom>
      <diagonal/>
    </border>
    <border>
      <left/>
      <right/>
      <top/>
      <bottom style="hair">
        <color indexed="64"/>
      </bottom>
      <diagonal/>
    </border>
    <border>
      <left style="hair">
        <color indexed="64"/>
      </left>
      <right/>
      <top style="hair">
        <color indexed="64"/>
      </top>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right/>
      <top style="hair">
        <color indexed="64"/>
      </top>
      <bottom style="hair">
        <color indexed="64"/>
      </bottom>
      <diagonal/>
    </border>
    <border>
      <left style="thin">
        <color indexed="64"/>
      </left>
      <right style="hair">
        <color indexed="64"/>
      </right>
      <top style="hair">
        <color indexed="64"/>
      </top>
      <bottom/>
      <diagonal/>
    </border>
    <border>
      <left/>
      <right style="hair">
        <color indexed="64"/>
      </right>
      <top style="hair">
        <color indexed="64"/>
      </top>
      <bottom/>
      <diagonal/>
    </border>
    <border>
      <left style="thin">
        <color indexed="64"/>
      </left>
      <right style="hair">
        <color indexed="64"/>
      </right>
      <top/>
      <bottom/>
      <diagonal/>
    </border>
    <border>
      <left style="hair">
        <color indexed="64"/>
      </left>
      <right/>
      <top style="hair">
        <color theme="6" tint="0.39997558519241921"/>
      </top>
      <bottom style="thin">
        <color theme="6" tint="0.39997558519241921"/>
      </bottom>
      <diagonal/>
    </border>
    <border>
      <left style="hair">
        <color indexed="64"/>
      </left>
      <right style="thin">
        <color indexed="64"/>
      </right>
      <top style="hair">
        <color theme="6" tint="0.39997558519241921"/>
      </top>
      <bottom style="thin">
        <color theme="6" tint="0.39997558519241921"/>
      </bottom>
      <diagonal/>
    </border>
    <border>
      <left style="hair">
        <color indexed="64"/>
      </left>
      <right/>
      <top style="thin">
        <color theme="6" tint="0.39997558519241921"/>
      </top>
      <bottom/>
      <diagonal/>
    </border>
    <border>
      <left style="hair">
        <color indexed="64"/>
      </left>
      <right/>
      <top style="hair">
        <color indexed="64"/>
      </top>
      <bottom style="hair">
        <color indexed="64"/>
      </bottom>
      <diagonal/>
    </border>
    <border>
      <left style="hair">
        <color indexed="64"/>
      </left>
      <right/>
      <top style="hair">
        <color theme="6" tint="0.39997558519241921"/>
      </top>
      <bottom style="hair">
        <color theme="6" tint="0.39997558519241921"/>
      </bottom>
      <diagonal/>
    </border>
    <border>
      <left/>
      <right/>
      <top style="hair">
        <color theme="6" tint="0.39997558519241921"/>
      </top>
      <bottom style="hair">
        <color theme="6" tint="0.39997558519241921"/>
      </bottom>
      <diagonal/>
    </border>
    <border>
      <left/>
      <right style="hair">
        <color indexed="64"/>
      </right>
      <top style="hair">
        <color theme="6" tint="0.39997558519241921"/>
      </top>
      <bottom style="hair">
        <color theme="6" tint="0.39997558519241921"/>
      </bottom>
      <diagonal/>
    </border>
    <border>
      <left style="hair">
        <color indexed="64"/>
      </left>
      <right style="thin">
        <color indexed="64"/>
      </right>
      <top style="hair">
        <color theme="6" tint="0.39997558519241921"/>
      </top>
      <bottom style="hair">
        <color theme="6" tint="0.39997558519241921"/>
      </bottom>
      <diagonal/>
    </border>
    <border>
      <left style="thin">
        <color indexed="64"/>
      </left>
      <right/>
      <top style="hair">
        <color theme="6" tint="0.39997558519241921"/>
      </top>
      <bottom style="thin">
        <color theme="6" tint="0.39997558519241921"/>
      </bottom>
      <diagonal/>
    </border>
    <border>
      <left style="hair">
        <color indexed="64"/>
      </left>
      <right style="thin">
        <color indexed="64"/>
      </right>
      <top style="thin">
        <color theme="6" tint="0.39997558519241921"/>
      </top>
      <bottom style="hair">
        <color indexed="64"/>
      </bottom>
      <diagonal/>
    </border>
    <border>
      <left/>
      <right style="thin">
        <color indexed="64"/>
      </right>
      <top style="hair">
        <color indexed="64"/>
      </top>
      <bottom/>
      <diagonal/>
    </border>
    <border>
      <left/>
      <right style="thin">
        <color indexed="64"/>
      </right>
      <top style="hair">
        <color indexed="64"/>
      </top>
      <bottom style="hair">
        <color indexed="64"/>
      </bottom>
      <diagonal/>
    </border>
    <border>
      <left/>
      <right style="thin">
        <color indexed="64"/>
      </right>
      <top/>
      <bottom style="hair">
        <color indexed="64"/>
      </bottom>
      <diagonal/>
    </border>
    <border>
      <left style="thin">
        <color indexed="64"/>
      </left>
      <right/>
      <top/>
      <bottom style="hair">
        <color theme="6" tint="0.39997558519241921"/>
      </bottom>
      <diagonal/>
    </border>
    <border>
      <left/>
      <right style="hair">
        <color theme="6" tint="0.39997558519241921"/>
      </right>
      <top/>
      <bottom style="hair">
        <color theme="6" tint="0.39997558519241921"/>
      </bottom>
      <diagonal/>
    </border>
    <border>
      <left style="hair">
        <color theme="6" tint="0.39997558519241921"/>
      </left>
      <right style="thin">
        <color indexed="64"/>
      </right>
      <top/>
      <bottom style="hair">
        <color theme="6" tint="0.39997558519241921"/>
      </bottom>
      <diagonal/>
    </border>
    <border>
      <left style="thin">
        <color indexed="64"/>
      </left>
      <right/>
      <top style="thin">
        <color theme="6" tint="0.39997558519241921"/>
      </top>
      <bottom style="hair">
        <color indexed="64"/>
      </bottom>
      <diagonal/>
    </border>
    <border>
      <left/>
      <right/>
      <top style="thin">
        <color theme="6" tint="0.39997558519241921"/>
      </top>
      <bottom style="hair">
        <color indexed="64"/>
      </bottom>
      <diagonal/>
    </border>
    <border>
      <left/>
      <right/>
      <top style="hair">
        <color indexed="64"/>
      </top>
      <bottom/>
      <diagonal/>
    </border>
    <border>
      <left style="thin">
        <color indexed="64"/>
      </left>
      <right style="hair">
        <color indexed="64"/>
      </right>
      <top style="hair">
        <color indexed="64"/>
      </top>
      <bottom style="hair">
        <color theme="6" tint="0.39997558519241921"/>
      </bottom>
      <diagonal/>
    </border>
    <border>
      <left style="hair">
        <color indexed="64"/>
      </left>
      <right style="hair">
        <color indexed="64"/>
      </right>
      <top style="hair">
        <color theme="6" tint="0.39997558519241921"/>
      </top>
      <bottom style="hair">
        <color theme="6" tint="0.39997558519241921"/>
      </bottom>
      <diagonal/>
    </border>
    <border>
      <left style="hair">
        <color indexed="64"/>
      </left>
      <right/>
      <top style="hair">
        <color indexed="64"/>
      </top>
      <bottom style="hair">
        <color theme="6" tint="0.39997558519241921"/>
      </bottom>
      <diagonal/>
    </border>
    <border>
      <left style="hair">
        <color indexed="64"/>
      </left>
      <right style="hair">
        <color indexed="64"/>
      </right>
      <top style="hair">
        <color indexed="64"/>
      </top>
      <bottom style="hair">
        <color theme="6" tint="0.39997558519241921"/>
      </bottom>
      <diagonal/>
    </border>
    <border>
      <left/>
      <right style="hair">
        <color theme="6" tint="0.39997558519241921"/>
      </right>
      <top style="hair">
        <color theme="6" tint="0.39997558519241921"/>
      </top>
      <bottom style="hair">
        <color theme="6" tint="0.39997558519241921"/>
      </bottom>
      <diagonal/>
    </border>
    <border>
      <left/>
      <right style="hair">
        <color indexed="64"/>
      </right>
      <top style="thin">
        <color theme="6" tint="0.39997558519241921"/>
      </top>
      <bottom style="thin">
        <color theme="6" tint="0.39997558519241921"/>
      </bottom>
      <diagonal/>
    </border>
    <border>
      <left style="hair">
        <color indexed="64"/>
      </left>
      <right/>
      <top style="thin">
        <color theme="6" tint="0.39997558519241921"/>
      </top>
      <bottom style="hair">
        <color indexed="64"/>
      </bottom>
      <diagonal/>
    </border>
    <border>
      <left/>
      <right style="hair">
        <color theme="6" tint="0.39997558519241921"/>
      </right>
      <top style="hair">
        <color indexed="64"/>
      </top>
      <bottom style="hair">
        <color indexed="64"/>
      </bottom>
      <diagonal/>
    </border>
    <border>
      <left style="hair">
        <color theme="6" tint="0.39997558519241921"/>
      </left>
      <right style="hair">
        <color theme="6" tint="0.39997558519241921"/>
      </right>
      <top style="hair">
        <color indexed="64"/>
      </top>
      <bottom style="hair">
        <color indexed="64"/>
      </bottom>
      <diagonal/>
    </border>
    <border>
      <left style="hair">
        <color theme="6" tint="0.39997558519241921"/>
      </left>
      <right style="thin">
        <color indexed="64"/>
      </right>
      <top style="hair">
        <color indexed="64"/>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bottom/>
      <diagonal/>
    </border>
    <border>
      <left/>
      <right style="medium">
        <color indexed="64"/>
      </right>
      <top/>
      <bottom/>
      <diagonal/>
    </border>
  </borders>
  <cellStyleXfs count="7">
    <xf numFmtId="0" fontId="0" fillId="0" borderId="0"/>
    <xf numFmtId="0" fontId="3" fillId="0" borderId="0"/>
    <xf numFmtId="164" fontId="3" fillId="0" borderId="0" applyFont="0" applyFill="0" applyBorder="0" applyAlignment="0" applyProtection="0"/>
    <xf numFmtId="43" fontId="1" fillId="0" borderId="0" applyFont="0" applyFill="0" applyBorder="0" applyAlignment="0" applyProtection="0"/>
    <xf numFmtId="0" fontId="1" fillId="0" borderId="0"/>
    <xf numFmtId="0" fontId="3" fillId="0" borderId="0"/>
    <xf numFmtId="9" fontId="1" fillId="0" borderId="0" applyFont="0" applyFill="0" applyBorder="0" applyAlignment="0" applyProtection="0"/>
  </cellStyleXfs>
  <cellXfs count="503">
    <xf numFmtId="0" fontId="0" fillId="0" borderId="0" xfId="0"/>
    <xf numFmtId="9" fontId="59" fillId="7" borderId="81" xfId="6" applyFont="1" applyFill="1" applyBorder="1" applyAlignment="1" applyProtection="1">
      <alignment horizontal="center" vertical="center"/>
      <protection locked="0"/>
    </xf>
    <xf numFmtId="0" fontId="32" fillId="4" borderId="24" xfId="1" applyFont="1" applyFill="1" applyBorder="1" applyAlignment="1" applyProtection="1">
      <alignment vertical="center"/>
    </xf>
    <xf numFmtId="0" fontId="32" fillId="4" borderId="75" xfId="1" applyFont="1" applyFill="1" applyBorder="1" applyAlignment="1" applyProtection="1">
      <alignment vertical="center"/>
    </xf>
    <xf numFmtId="0" fontId="33" fillId="4" borderId="76" xfId="1" applyFont="1" applyFill="1" applyBorder="1" applyAlignment="1" applyProtection="1">
      <alignment horizontal="center" vertical="center"/>
    </xf>
    <xf numFmtId="164" fontId="32" fillId="4" borderId="76" xfId="2" applyFont="1" applyFill="1" applyBorder="1" applyAlignment="1" applyProtection="1">
      <alignment vertical="center"/>
    </xf>
    <xf numFmtId="43" fontId="32" fillId="4" borderId="76" xfId="3" applyFont="1" applyFill="1" applyBorder="1" applyAlignment="1" applyProtection="1">
      <alignment horizontal="right" vertical="center" wrapText="1"/>
    </xf>
    <xf numFmtId="4" fontId="34" fillId="4" borderId="77" xfId="3" applyNumberFormat="1" applyFont="1" applyFill="1" applyBorder="1" applyAlignment="1" applyProtection="1">
      <alignment horizontal="center" vertical="center" wrapText="1"/>
    </xf>
    <xf numFmtId="4" fontId="35" fillId="0" borderId="0" xfId="0" applyNumberFormat="1" applyFont="1" applyAlignment="1" applyProtection="1">
      <alignment horizontal="center" vertical="center"/>
    </xf>
    <xf numFmtId="0" fontId="7" fillId="0" borderId="0" xfId="0" applyFont="1" applyProtection="1"/>
    <xf numFmtId="49" fontId="13" fillId="0" borderId="8" xfId="0" applyNumberFormat="1" applyFont="1" applyBorder="1" applyAlignment="1" applyProtection="1">
      <alignment horizontal="right" vertical="top" wrapText="1"/>
    </xf>
    <xf numFmtId="49" fontId="13" fillId="0" borderId="20" xfId="0" applyNumberFormat="1" applyFont="1" applyBorder="1" applyAlignment="1" applyProtection="1">
      <alignment horizontal="left" vertical="center" wrapText="1"/>
    </xf>
    <xf numFmtId="43" fontId="13" fillId="0" borderId="23" xfId="3" applyFont="1" applyFill="1" applyBorder="1" applyAlignment="1" applyProtection="1">
      <alignment horizontal="center" wrapText="1"/>
    </xf>
    <xf numFmtId="2" fontId="13" fillId="0" borderId="23" xfId="3" applyNumberFormat="1" applyFont="1" applyFill="1" applyBorder="1" applyAlignment="1" applyProtection="1">
      <alignment horizontal="center" vertical="center" wrapText="1"/>
    </xf>
    <xf numFmtId="2" fontId="20" fillId="0" borderId="23" xfId="3" applyNumberFormat="1" applyFont="1" applyFill="1" applyBorder="1" applyAlignment="1" applyProtection="1">
      <alignment horizontal="center" vertical="center" wrapText="1"/>
    </xf>
    <xf numFmtId="4" fontId="13" fillId="0" borderId="61" xfId="3" applyNumberFormat="1" applyFont="1" applyFill="1" applyBorder="1" applyAlignment="1" applyProtection="1">
      <alignment horizontal="center" vertical="center" wrapText="1"/>
    </xf>
    <xf numFmtId="4" fontId="31" fillId="0" borderId="0" xfId="0" applyNumberFormat="1" applyFont="1" applyAlignment="1" applyProtection="1">
      <alignment horizontal="center" vertical="center"/>
    </xf>
    <xf numFmtId="4" fontId="24" fillId="0" borderId="0" xfId="0" applyNumberFormat="1" applyFont="1" applyAlignment="1" applyProtection="1">
      <alignment horizontal="center" vertical="center"/>
    </xf>
    <xf numFmtId="0" fontId="37" fillId="0" borderId="0" xfId="0" applyFont="1" applyProtection="1"/>
    <xf numFmtId="0" fontId="2" fillId="0" borderId="0" xfId="4" applyFont="1" applyAlignment="1" applyProtection="1">
      <alignment horizontal="left" vertical="center" wrapText="1"/>
    </xf>
    <xf numFmtId="4" fontId="2" fillId="0" borderId="0" xfId="4" applyNumberFormat="1" applyFont="1" applyAlignment="1" applyProtection="1">
      <alignment horizontal="right" vertical="center" wrapText="1"/>
    </xf>
    <xf numFmtId="4" fontId="3" fillId="0" borderId="0" xfId="0" applyNumberFormat="1" applyFont="1" applyAlignment="1" applyProtection="1">
      <alignment horizontal="center" vertical="center"/>
    </xf>
    <xf numFmtId="0" fontId="0" fillId="0" borderId="0" xfId="0" applyProtection="1"/>
    <xf numFmtId="0" fontId="56" fillId="0" borderId="0" xfId="1" applyFont="1" applyAlignment="1" applyProtection="1">
      <alignment horizontal="center" vertical="center" wrapText="1"/>
    </xf>
    <xf numFmtId="0" fontId="57" fillId="6" borderId="78" xfId="1" applyFont="1" applyFill="1" applyBorder="1" applyAlignment="1" applyProtection="1">
      <alignment horizontal="center" vertical="center"/>
    </xf>
    <xf numFmtId="0" fontId="57" fillId="6" borderId="78" xfId="1" applyFont="1" applyFill="1" applyBorder="1" applyAlignment="1" applyProtection="1">
      <alignment horizontal="left" vertical="center" wrapText="1"/>
    </xf>
    <xf numFmtId="0" fontId="57" fillId="6" borderId="79" xfId="1" applyFont="1" applyFill="1" applyBorder="1" applyAlignment="1" applyProtection="1">
      <alignment horizontal="left" vertical="center" wrapText="1"/>
    </xf>
    <xf numFmtId="4" fontId="54" fillId="6" borderId="81" xfId="0" applyNumberFormat="1" applyFont="1" applyFill="1" applyBorder="1" applyAlignment="1" applyProtection="1">
      <alignment horizontal="center" vertical="center"/>
    </xf>
    <xf numFmtId="4" fontId="54" fillId="0" borderId="0" xfId="0" applyNumberFormat="1" applyFont="1" applyAlignment="1" applyProtection="1">
      <alignment horizontal="center" vertical="center"/>
    </xf>
    <xf numFmtId="4" fontId="54" fillId="6" borderId="82" xfId="0" applyNumberFormat="1" applyFont="1" applyFill="1" applyBorder="1" applyAlignment="1" applyProtection="1">
      <alignment horizontal="center" vertical="center"/>
    </xf>
    <xf numFmtId="0" fontId="57" fillId="0" borderId="83" xfId="1" applyFont="1" applyBorder="1" applyAlignment="1" applyProtection="1">
      <alignment horizontal="center" vertical="center"/>
    </xf>
    <xf numFmtId="0" fontId="57" fillId="0" borderId="0" xfId="1" applyFont="1" applyAlignment="1" applyProtection="1">
      <alignment horizontal="left" vertical="center" wrapText="1"/>
    </xf>
    <xf numFmtId="4" fontId="54" fillId="0" borderId="84" xfId="0" applyNumberFormat="1" applyFont="1" applyBorder="1" applyAlignment="1" applyProtection="1">
      <alignment horizontal="center" vertical="center"/>
    </xf>
    <xf numFmtId="4" fontId="59" fillId="6" borderId="81" xfId="0" applyNumberFormat="1" applyFont="1" applyFill="1" applyBorder="1" applyAlignment="1" applyProtection="1">
      <alignment horizontal="center" vertical="center"/>
    </xf>
    <xf numFmtId="4" fontId="59" fillId="0" borderId="0" xfId="0" applyNumberFormat="1" applyFont="1" applyAlignment="1" applyProtection="1">
      <alignment horizontal="center" vertical="center"/>
    </xf>
    <xf numFmtId="4" fontId="0" fillId="0" borderId="0" xfId="0" applyNumberFormat="1" applyProtection="1"/>
    <xf numFmtId="0" fontId="51" fillId="0" borderId="0" xfId="1" applyFont="1" applyProtection="1"/>
    <xf numFmtId="0" fontId="51" fillId="0" borderId="0" xfId="1" applyFont="1" applyAlignment="1" applyProtection="1">
      <alignment horizontal="center"/>
    </xf>
    <xf numFmtId="0" fontId="60" fillId="0" borderId="0" xfId="1" applyFont="1" applyProtection="1"/>
    <xf numFmtId="0" fontId="53" fillId="0" borderId="0" xfId="1" applyFont="1" applyAlignment="1" applyProtection="1">
      <alignment vertical="top" wrapText="1"/>
    </xf>
    <xf numFmtId="0" fontId="53" fillId="0" borderId="0" xfId="1" applyFont="1" applyProtection="1"/>
    <xf numFmtId="0" fontId="53" fillId="0" borderId="0" xfId="1" applyFont="1" applyAlignment="1" applyProtection="1"/>
    <xf numFmtId="0" fontId="51" fillId="0" borderId="0" xfId="1" applyFont="1" applyAlignment="1" applyProtection="1"/>
    <xf numFmtId="0" fontId="63" fillId="0" borderId="0" xfId="1" applyFont="1" applyAlignment="1" applyProtection="1"/>
    <xf numFmtId="0" fontId="53" fillId="0" borderId="0" xfId="1" applyFont="1" applyAlignment="1" applyProtection="1">
      <alignment horizontal="center"/>
    </xf>
    <xf numFmtId="0" fontId="63" fillId="0" borderId="0" xfId="1" applyFont="1" applyProtection="1"/>
    <xf numFmtId="0" fontId="63" fillId="0" borderId="0" xfId="1" applyFont="1" applyAlignment="1" applyProtection="1">
      <alignment vertical="top"/>
    </xf>
    <xf numFmtId="0" fontId="53" fillId="0" borderId="0" xfId="1" applyFont="1" applyAlignment="1" applyProtection="1">
      <alignment vertical="top"/>
    </xf>
    <xf numFmtId="4" fontId="13" fillId="3" borderId="21" xfId="3" applyNumberFormat="1" applyFont="1" applyFill="1" applyBorder="1" applyAlignment="1" applyProtection="1">
      <alignment horizontal="center" vertical="center" wrapText="1"/>
    </xf>
    <xf numFmtId="4" fontId="14" fillId="0" borderId="28" xfId="3" applyNumberFormat="1" applyFont="1" applyFill="1" applyBorder="1" applyAlignment="1" applyProtection="1">
      <alignment horizontal="center" vertical="center" wrapText="1"/>
    </xf>
    <xf numFmtId="4" fontId="38" fillId="0" borderId="0" xfId="0" applyNumberFormat="1" applyFont="1" applyAlignment="1" applyProtection="1">
      <alignment horizontal="center" vertical="center"/>
    </xf>
    <xf numFmtId="4" fontId="14" fillId="0" borderId="60" xfId="3" applyNumberFormat="1" applyFont="1" applyFill="1" applyBorder="1" applyAlignment="1" applyProtection="1">
      <alignment horizontal="center" vertical="center" wrapText="1"/>
    </xf>
    <xf numFmtId="4" fontId="13" fillId="0" borderId="21" xfId="3" applyNumberFormat="1" applyFont="1" applyFill="1" applyBorder="1" applyAlignment="1" applyProtection="1">
      <alignment horizontal="center" vertical="center" wrapText="1"/>
    </xf>
    <xf numFmtId="2" fontId="13" fillId="0" borderId="60" xfId="3" applyNumberFormat="1" applyFont="1" applyFill="1" applyBorder="1" applyAlignment="1" applyProtection="1">
      <alignment horizontal="center" vertical="center" wrapText="1"/>
    </xf>
    <xf numFmtId="2" fontId="31" fillId="0" borderId="0" xfId="0" applyNumberFormat="1" applyFont="1" applyAlignment="1" applyProtection="1">
      <alignment horizontal="center" vertical="center"/>
    </xf>
    <xf numFmtId="2" fontId="24" fillId="0" borderId="0" xfId="0" applyNumberFormat="1" applyFont="1" applyAlignment="1" applyProtection="1">
      <alignment horizontal="center" vertical="center"/>
    </xf>
    <xf numFmtId="49" fontId="13" fillId="3" borderId="17" xfId="0" applyNumberFormat="1" applyFont="1" applyFill="1" applyBorder="1" applyAlignment="1" applyProtection="1">
      <alignment horizontal="right" vertical="top" wrapText="1"/>
    </xf>
    <xf numFmtId="49" fontId="13" fillId="3" borderId="19" xfId="0" applyNumberFormat="1" applyFont="1" applyFill="1" applyBorder="1" applyAlignment="1" applyProtection="1">
      <alignment horizontal="left" vertical="center" wrapText="1"/>
    </xf>
    <xf numFmtId="43" fontId="13" fillId="3" borderId="19" xfId="3" applyFont="1" applyFill="1" applyBorder="1" applyAlignment="1" applyProtection="1">
      <alignment horizontal="center" wrapText="1"/>
    </xf>
    <xf numFmtId="4" fontId="13" fillId="3" borderId="19" xfId="3" applyNumberFormat="1" applyFont="1" applyFill="1" applyBorder="1" applyAlignment="1" applyProtection="1">
      <alignment horizontal="center" vertical="center" wrapText="1"/>
    </xf>
    <xf numFmtId="49" fontId="14" fillId="0" borderId="8" xfId="0" applyNumberFormat="1" applyFont="1" applyBorder="1" applyAlignment="1" applyProtection="1">
      <alignment horizontal="right" vertical="top" wrapText="1"/>
    </xf>
    <xf numFmtId="49" fontId="14" fillId="0" borderId="15" xfId="0" applyNumberFormat="1" applyFont="1" applyBorder="1" applyAlignment="1" applyProtection="1">
      <alignment horizontal="left" vertical="center" wrapText="1"/>
    </xf>
    <xf numFmtId="43" fontId="14" fillId="0" borderId="22" xfId="3" applyFont="1" applyFill="1" applyBorder="1" applyAlignment="1" applyProtection="1">
      <alignment horizontal="center" vertical="center" wrapText="1"/>
    </xf>
    <xf numFmtId="4" fontId="14" fillId="0" borderId="19" xfId="3" applyNumberFormat="1" applyFont="1" applyFill="1" applyBorder="1" applyAlignment="1" applyProtection="1">
      <alignment horizontal="center" vertical="center" wrapText="1"/>
    </xf>
    <xf numFmtId="49" fontId="14" fillId="0" borderId="17" xfId="0" applyNumberFormat="1" applyFont="1" applyBorder="1" applyAlignment="1" applyProtection="1">
      <alignment horizontal="center" vertical="top" wrapText="1"/>
    </xf>
    <xf numFmtId="49" fontId="14" fillId="0" borderId="19" xfId="0" quotePrefix="1" applyNumberFormat="1" applyFont="1" applyBorder="1" applyAlignment="1" applyProtection="1">
      <alignment horizontal="left" vertical="top" wrapText="1"/>
    </xf>
    <xf numFmtId="43" fontId="14" fillId="0" borderId="19" xfId="3" applyFont="1" applyFill="1" applyBorder="1" applyAlignment="1" applyProtection="1">
      <alignment horizontal="center" vertical="center" wrapText="1"/>
    </xf>
    <xf numFmtId="43" fontId="13" fillId="3" borderId="19" xfId="3" applyFont="1" applyFill="1" applyBorder="1" applyAlignment="1" applyProtection="1">
      <alignment horizontal="center" vertical="center" wrapText="1"/>
    </xf>
    <xf numFmtId="49" fontId="13" fillId="0" borderId="17" xfId="0" applyNumberFormat="1" applyFont="1" applyBorder="1" applyAlignment="1" applyProtection="1">
      <alignment horizontal="right" vertical="top" wrapText="1"/>
    </xf>
    <xf numFmtId="49" fontId="13" fillId="0" borderId="9" xfId="0" applyNumberFormat="1" applyFont="1" applyBorder="1" applyAlignment="1" applyProtection="1">
      <alignment horizontal="left" vertical="center" wrapText="1"/>
    </xf>
    <xf numFmtId="43" fontId="13" fillId="0" borderId="19" xfId="3" applyFont="1" applyFill="1" applyBorder="1" applyAlignment="1" applyProtection="1">
      <alignment horizontal="center" wrapText="1"/>
    </xf>
    <xf numFmtId="4" fontId="13" fillId="0" borderId="22" xfId="3" applyNumberFormat="1" applyFont="1" applyFill="1" applyBorder="1" applyAlignment="1" applyProtection="1">
      <alignment horizontal="center" vertical="center" wrapText="1"/>
    </xf>
    <xf numFmtId="49" fontId="14" fillId="0" borderId="19" xfId="0" applyNumberFormat="1" applyFont="1" applyBorder="1" applyAlignment="1" applyProtection="1">
      <alignment horizontal="left" vertical="top" wrapText="1"/>
    </xf>
    <xf numFmtId="49" fontId="13" fillId="3" borderId="24" xfId="0" applyNumberFormat="1" applyFont="1" applyFill="1" applyBorder="1" applyAlignment="1" applyProtection="1">
      <alignment horizontal="right" vertical="top" wrapText="1"/>
    </xf>
    <xf numFmtId="49" fontId="13" fillId="3" borderId="18" xfId="0" applyNumberFormat="1" applyFont="1" applyFill="1" applyBorder="1" applyAlignment="1" applyProtection="1">
      <alignment horizontal="left" vertical="center" wrapText="1"/>
    </xf>
    <xf numFmtId="49" fontId="13" fillId="3" borderId="44" xfId="0" applyNumberFormat="1" applyFont="1" applyFill="1" applyBorder="1" applyAlignment="1" applyProtection="1">
      <alignment horizontal="right" vertical="top" wrapText="1"/>
    </xf>
    <xf numFmtId="49" fontId="13" fillId="3" borderId="23" xfId="0" applyNumberFormat="1" applyFont="1" applyFill="1" applyBorder="1" applyAlignment="1" applyProtection="1">
      <alignment horizontal="left" vertical="center" wrapText="1"/>
    </xf>
    <xf numFmtId="0" fontId="13" fillId="0" borderId="24" xfId="1" applyFont="1" applyBorder="1" applyAlignment="1" applyProtection="1">
      <alignment horizontal="center" vertical="center"/>
    </xf>
    <xf numFmtId="49" fontId="13" fillId="0" borderId="45" xfId="0" applyNumberFormat="1" applyFont="1" applyBorder="1" applyAlignment="1" applyProtection="1">
      <alignment horizontal="left" vertical="center" wrapText="1"/>
    </xf>
    <xf numFmtId="43" fontId="13" fillId="0" borderId="45" xfId="3" applyFont="1" applyFill="1" applyBorder="1" applyAlignment="1" applyProtection="1">
      <alignment horizontal="center" vertical="center" wrapText="1"/>
    </xf>
    <xf numFmtId="2" fontId="20" fillId="0" borderId="45" xfId="3" applyNumberFormat="1" applyFont="1" applyFill="1" applyBorder="1" applyAlignment="1" applyProtection="1">
      <alignment horizontal="center" vertical="center" wrapText="1"/>
    </xf>
    <xf numFmtId="4" fontId="13" fillId="0" borderId="10" xfId="3" applyNumberFormat="1" applyFont="1" applyFill="1" applyBorder="1" applyAlignment="1" applyProtection="1">
      <alignment horizontal="center" vertical="center" wrapText="1"/>
    </xf>
    <xf numFmtId="4" fontId="14" fillId="0" borderId="10" xfId="3" applyNumberFormat="1" applyFont="1" applyFill="1" applyBorder="1" applyAlignment="1" applyProtection="1">
      <alignment horizontal="center" vertical="center" wrapText="1"/>
    </xf>
    <xf numFmtId="4" fontId="20" fillId="0" borderId="0" xfId="0" applyNumberFormat="1" applyFont="1" applyAlignment="1" applyProtection="1">
      <alignment horizontal="center" vertical="center"/>
    </xf>
    <xf numFmtId="4" fontId="13" fillId="0" borderId="0" xfId="0" applyNumberFormat="1" applyFont="1" applyAlignment="1" applyProtection="1">
      <alignment horizontal="center" vertical="center"/>
    </xf>
    <xf numFmtId="4" fontId="16" fillId="0" borderId="10" xfId="3" applyNumberFormat="1" applyFont="1" applyFill="1" applyBorder="1" applyAlignment="1" applyProtection="1">
      <alignment horizontal="center" vertical="center" wrapText="1"/>
    </xf>
    <xf numFmtId="4" fontId="17" fillId="0" borderId="0" xfId="0" applyNumberFormat="1" applyFont="1" applyAlignment="1" applyProtection="1">
      <alignment horizontal="center" vertical="center"/>
    </xf>
    <xf numFmtId="4" fontId="16" fillId="0" borderId="0" xfId="0" applyNumberFormat="1" applyFont="1" applyAlignment="1" applyProtection="1">
      <alignment horizontal="center" vertical="center"/>
    </xf>
    <xf numFmtId="4" fontId="13" fillId="0" borderId="21" xfId="3" applyNumberFormat="1" applyFont="1" applyFill="1" applyBorder="1" applyAlignment="1" applyProtection="1">
      <alignment horizontal="center" wrapText="1"/>
    </xf>
    <xf numFmtId="4" fontId="24" fillId="0" borderId="28" xfId="3" applyNumberFormat="1" applyFont="1" applyFill="1" applyBorder="1" applyAlignment="1" applyProtection="1">
      <alignment horizontal="center" wrapText="1"/>
    </xf>
    <xf numFmtId="4" fontId="13" fillId="0" borderId="60" xfId="3" applyNumberFormat="1" applyFont="1" applyFill="1" applyBorder="1" applyAlignment="1" applyProtection="1">
      <alignment horizontal="center" vertical="center" wrapText="1"/>
    </xf>
    <xf numFmtId="4" fontId="13" fillId="3" borderId="18" xfId="3" applyNumberFormat="1" applyFont="1" applyFill="1" applyBorder="1" applyAlignment="1" applyProtection="1">
      <alignment horizontal="center" vertical="center" wrapText="1"/>
    </xf>
    <xf numFmtId="49" fontId="13" fillId="0" borderId="24" xfId="0" applyNumberFormat="1" applyFont="1" applyBorder="1" applyAlignment="1" applyProtection="1">
      <alignment horizontal="right" vertical="top" wrapText="1"/>
    </xf>
    <xf numFmtId="49" fontId="13" fillId="0" borderId="47" xfId="0" applyNumberFormat="1" applyFont="1" applyBorder="1" applyAlignment="1" applyProtection="1">
      <alignment horizontal="left" vertical="center" wrapText="1"/>
    </xf>
    <xf numFmtId="43" fontId="13" fillId="0" borderId="19" xfId="3" applyFont="1" applyFill="1" applyBorder="1" applyAlignment="1" applyProtection="1">
      <alignment horizontal="center" vertical="center" wrapText="1"/>
    </xf>
    <xf numFmtId="4" fontId="13" fillId="0" borderId="18" xfId="3" applyNumberFormat="1" applyFont="1" applyFill="1" applyBorder="1" applyAlignment="1" applyProtection="1">
      <alignment horizontal="center" vertical="center" wrapText="1"/>
    </xf>
    <xf numFmtId="49" fontId="13" fillId="0" borderId="44" xfId="0" applyNumberFormat="1" applyFont="1" applyBorder="1" applyAlignment="1" applyProtection="1">
      <alignment horizontal="center" vertical="top" wrapText="1"/>
    </xf>
    <xf numFmtId="49" fontId="14" fillId="0" borderId="47" xfId="0" applyNumberFormat="1" applyFont="1" applyBorder="1" applyAlignment="1" applyProtection="1">
      <alignment horizontal="left" vertical="top" wrapText="1"/>
    </xf>
    <xf numFmtId="49" fontId="13" fillId="0" borderId="18" xfId="0" applyNumberFormat="1" applyFont="1" applyBorder="1" applyAlignment="1" applyProtection="1">
      <alignment horizontal="left" vertical="center" wrapText="1"/>
    </xf>
    <xf numFmtId="43" fontId="13" fillId="0" borderId="23" xfId="3" applyFont="1" applyFill="1" applyBorder="1" applyAlignment="1" applyProtection="1">
      <alignment horizontal="center" vertical="center" wrapText="1"/>
    </xf>
    <xf numFmtId="4" fontId="13" fillId="0" borderId="23" xfId="3" applyNumberFormat="1" applyFont="1" applyFill="1" applyBorder="1" applyAlignment="1" applyProtection="1">
      <alignment horizontal="center" vertical="center" wrapText="1"/>
    </xf>
    <xf numFmtId="49" fontId="13" fillId="0" borderId="24" xfId="4" applyNumberFormat="1" applyFont="1" applyBorder="1" applyAlignment="1" applyProtection="1">
      <alignment horizontal="center" vertical="top" wrapText="1"/>
    </xf>
    <xf numFmtId="49" fontId="14" fillId="0" borderId="18" xfId="0" applyNumberFormat="1" applyFont="1" applyBorder="1" applyAlignment="1" applyProtection="1">
      <alignment horizontal="left" vertical="top" wrapText="1"/>
    </xf>
    <xf numFmtId="43" fontId="48" fillId="0" borderId="23" xfId="3" applyFont="1" applyFill="1" applyBorder="1" applyAlignment="1" applyProtection="1">
      <alignment horizontal="center" vertical="center" wrapText="1"/>
    </xf>
    <xf numFmtId="4" fontId="14" fillId="0" borderId="23" xfId="3" applyNumberFormat="1" applyFont="1" applyFill="1" applyBorder="1" applyAlignment="1" applyProtection="1">
      <alignment horizontal="center" vertical="center" wrapText="1"/>
    </xf>
    <xf numFmtId="49" fontId="16" fillId="3" borderId="24" xfId="0" applyNumberFormat="1" applyFont="1" applyFill="1" applyBorder="1" applyAlignment="1" applyProtection="1">
      <alignment horizontal="right" vertical="top" wrapText="1"/>
    </xf>
    <xf numFmtId="43" fontId="13" fillId="3" borderId="18" xfId="3" applyFont="1" applyFill="1" applyBorder="1" applyAlignment="1" applyProtection="1">
      <alignment horizontal="left" vertical="center" wrapText="1"/>
    </xf>
    <xf numFmtId="49" fontId="16" fillId="0" borderId="24" xfId="0" applyNumberFormat="1" applyFont="1" applyBorder="1" applyAlignment="1" applyProtection="1">
      <alignment horizontal="right" vertical="top" wrapText="1"/>
    </xf>
    <xf numFmtId="43" fontId="16" fillId="0" borderId="18" xfId="3" applyFont="1" applyFill="1" applyBorder="1" applyAlignment="1" applyProtection="1">
      <alignment horizontal="left" vertical="center" wrapText="1"/>
    </xf>
    <xf numFmtId="43" fontId="16" fillId="0" borderId="23" xfId="3" applyFont="1" applyFill="1" applyBorder="1" applyAlignment="1" applyProtection="1">
      <alignment horizontal="center" vertical="center" wrapText="1"/>
    </xf>
    <xf numFmtId="4" fontId="49" fillId="0" borderId="23" xfId="3" applyNumberFormat="1" applyFont="1" applyFill="1" applyBorder="1" applyAlignment="1" applyProtection="1">
      <alignment horizontal="center" vertical="center" wrapText="1"/>
    </xf>
    <xf numFmtId="43" fontId="14" fillId="0" borderId="23" xfId="3" applyFont="1" applyFill="1" applyBorder="1" applyAlignment="1" applyProtection="1">
      <alignment horizontal="center" vertical="center" wrapText="1"/>
    </xf>
    <xf numFmtId="49" fontId="13" fillId="3" borderId="24" xfId="0" applyNumberFormat="1" applyFont="1" applyFill="1" applyBorder="1" applyAlignment="1" applyProtection="1">
      <alignment horizontal="center" vertical="center" wrapText="1"/>
    </xf>
    <xf numFmtId="43" fontId="13" fillId="3" borderId="18" xfId="3" applyFont="1" applyFill="1" applyBorder="1" applyAlignment="1" applyProtection="1">
      <alignment horizontal="center" vertical="center" wrapText="1"/>
    </xf>
    <xf numFmtId="49" fontId="13" fillId="0" borderId="22" xfId="0" applyNumberFormat="1" applyFont="1" applyBorder="1" applyAlignment="1" applyProtection="1">
      <alignment horizontal="left" vertical="center" wrapText="1"/>
    </xf>
    <xf numFmtId="43" fontId="13" fillId="0" borderId="22" xfId="3" applyFont="1" applyFill="1" applyBorder="1" applyAlignment="1" applyProtection="1">
      <alignment horizontal="center" wrapText="1"/>
    </xf>
    <xf numFmtId="49" fontId="24" fillId="0" borderId="17" xfId="4" applyNumberFormat="1" applyFont="1" applyBorder="1" applyAlignment="1" applyProtection="1">
      <alignment horizontal="center" vertical="top" wrapText="1"/>
    </xf>
    <xf numFmtId="49" fontId="38" fillId="0" borderId="19" xfId="0" applyNumberFormat="1" applyFont="1" applyBorder="1" applyAlignment="1" applyProtection="1">
      <alignment horizontal="left" vertical="top" wrapText="1"/>
    </xf>
    <xf numFmtId="43" fontId="24" fillId="0" borderId="0" xfId="3" applyFont="1" applyFill="1" applyBorder="1" applyAlignment="1" applyProtection="1">
      <alignment horizontal="center" wrapText="1"/>
    </xf>
    <xf numFmtId="4" fontId="24" fillId="0" borderId="19" xfId="3" applyNumberFormat="1" applyFont="1" applyFill="1" applyBorder="1" applyAlignment="1" applyProtection="1">
      <alignment horizontal="center" vertical="center" wrapText="1"/>
    </xf>
    <xf numFmtId="49" fontId="13" fillId="0" borderId="17" xfId="0" applyNumberFormat="1" applyFont="1" applyFill="1" applyBorder="1" applyAlignment="1" applyProtection="1">
      <alignment horizontal="right" vertical="top" wrapText="1"/>
    </xf>
    <xf numFmtId="49" fontId="13" fillId="0" borderId="19" xfId="0" applyNumberFormat="1" applyFont="1" applyFill="1" applyBorder="1" applyAlignment="1" applyProtection="1">
      <alignment horizontal="left" vertical="center" wrapText="1"/>
    </xf>
    <xf numFmtId="4" fontId="13" fillId="0" borderId="19" xfId="3" applyNumberFormat="1" applyFont="1" applyFill="1" applyBorder="1" applyAlignment="1" applyProtection="1">
      <alignment horizontal="center" vertical="center" wrapText="1"/>
    </xf>
    <xf numFmtId="4" fontId="14" fillId="0" borderId="40" xfId="3" applyNumberFormat="1" applyFont="1" applyFill="1" applyBorder="1" applyAlignment="1" applyProtection="1">
      <alignment horizontal="center" vertical="center" wrapText="1"/>
    </xf>
    <xf numFmtId="4" fontId="14" fillId="0" borderId="21" xfId="3" applyNumberFormat="1" applyFont="1" applyFill="1" applyBorder="1" applyAlignment="1" applyProtection="1">
      <alignment horizontal="center" vertical="center" wrapText="1"/>
    </xf>
    <xf numFmtId="4" fontId="14" fillId="0" borderId="16" xfId="3" applyNumberFormat="1" applyFont="1" applyFill="1" applyBorder="1" applyAlignment="1" applyProtection="1">
      <alignment horizontal="center" vertical="center" wrapText="1"/>
    </xf>
    <xf numFmtId="4" fontId="23" fillId="0" borderId="0" xfId="0" applyNumberFormat="1" applyFont="1" applyAlignment="1" applyProtection="1">
      <alignment horizontal="center" vertical="center"/>
    </xf>
    <xf numFmtId="4" fontId="13" fillId="3" borderId="60" xfId="3" applyNumberFormat="1" applyFont="1" applyFill="1" applyBorder="1" applyAlignment="1" applyProtection="1">
      <alignment horizontal="center" vertical="center" wrapText="1"/>
    </xf>
    <xf numFmtId="4" fontId="15" fillId="0" borderId="0" xfId="0" applyNumberFormat="1" applyFont="1" applyAlignment="1" applyProtection="1">
      <alignment horizontal="center" vertical="center"/>
    </xf>
    <xf numFmtId="4" fontId="37" fillId="3" borderId="21" xfId="0" applyNumberFormat="1" applyFont="1" applyFill="1" applyBorder="1" applyProtection="1"/>
    <xf numFmtId="4" fontId="37" fillId="0" borderId="0" xfId="0" applyNumberFormat="1" applyFont="1" applyProtection="1"/>
    <xf numFmtId="4" fontId="10" fillId="0" borderId="21" xfId="1" applyNumberFormat="1" applyFont="1" applyBorder="1" applyAlignment="1" applyProtection="1">
      <alignment vertical="center"/>
    </xf>
    <xf numFmtId="4" fontId="12" fillId="0" borderId="0" xfId="0" applyNumberFormat="1" applyFont="1" applyProtection="1"/>
    <xf numFmtId="0" fontId="7" fillId="3" borderId="21" xfId="0" applyFont="1" applyFill="1" applyBorder="1" applyProtection="1"/>
    <xf numFmtId="4" fontId="10" fillId="0" borderId="60" xfId="1" applyNumberFormat="1" applyFont="1" applyBorder="1" applyAlignment="1" applyProtection="1">
      <alignment vertical="center"/>
    </xf>
    <xf numFmtId="4" fontId="10" fillId="0" borderId="61" xfId="1" applyNumberFormat="1" applyFont="1" applyBorder="1" applyAlignment="1" applyProtection="1">
      <alignment vertical="center"/>
    </xf>
    <xf numFmtId="4" fontId="13" fillId="0" borderId="16" xfId="3" applyNumberFormat="1" applyFont="1" applyFill="1" applyBorder="1" applyAlignment="1" applyProtection="1">
      <alignment horizontal="center" vertical="center" wrapText="1"/>
    </xf>
    <xf numFmtId="49" fontId="14" fillId="0" borderId="65" xfId="0" applyNumberFormat="1" applyFont="1" applyBorder="1" applyAlignment="1" applyProtection="1">
      <alignment horizontal="right" vertical="top" wrapText="1"/>
    </xf>
    <xf numFmtId="49" fontId="14" fillId="0" borderId="74" xfId="0" applyNumberFormat="1" applyFont="1" applyBorder="1" applyAlignment="1" applyProtection="1">
      <alignment horizontal="left" vertical="center" wrapText="1"/>
    </xf>
    <xf numFmtId="43" fontId="14" fillId="0" borderId="39" xfId="3" applyFont="1" applyFill="1" applyBorder="1" applyAlignment="1" applyProtection="1">
      <alignment horizontal="center" vertical="center" wrapText="1"/>
    </xf>
    <xf numFmtId="4" fontId="14" fillId="0" borderId="39" xfId="3" applyNumberFormat="1" applyFont="1" applyFill="1" applyBorder="1" applyAlignment="1" applyProtection="1">
      <alignment horizontal="center" vertical="center" wrapText="1"/>
    </xf>
    <xf numFmtId="43" fontId="14" fillId="0" borderId="45" xfId="3" applyFont="1" applyFill="1" applyBorder="1" applyAlignment="1" applyProtection="1">
      <alignment horizontal="center" vertical="center" wrapText="1"/>
    </xf>
    <xf numFmtId="49" fontId="14" fillId="3" borderId="14" xfId="0" applyNumberFormat="1" applyFont="1" applyFill="1" applyBorder="1" applyAlignment="1" applyProtection="1">
      <alignment horizontal="center" vertical="top" wrapText="1"/>
    </xf>
    <xf numFmtId="49" fontId="14" fillId="0" borderId="17" xfId="0" applyNumberFormat="1" applyFont="1" applyBorder="1" applyAlignment="1" applyProtection="1">
      <alignment horizontal="right" vertical="top" wrapText="1"/>
    </xf>
    <xf numFmtId="49" fontId="14" fillId="0" borderId="19" xfId="0" applyNumberFormat="1" applyFont="1" applyBorder="1" applyAlignment="1" applyProtection="1">
      <alignment horizontal="left" vertical="center" wrapText="1"/>
    </xf>
    <xf numFmtId="49" fontId="13" fillId="0" borderId="17" xfId="4" applyNumberFormat="1" applyFont="1" applyBorder="1" applyAlignment="1" applyProtection="1">
      <alignment horizontal="center" vertical="top" wrapText="1"/>
    </xf>
    <xf numFmtId="49" fontId="14" fillId="0" borderId="15" xfId="0" applyNumberFormat="1" applyFont="1" applyBorder="1" applyAlignment="1" applyProtection="1">
      <alignment horizontal="left" vertical="top" wrapText="1"/>
    </xf>
    <xf numFmtId="4" fontId="14" fillId="0" borderId="22" xfId="3" applyNumberFormat="1" applyFont="1" applyFill="1" applyBorder="1" applyAlignment="1" applyProtection="1">
      <alignment horizontal="center" vertical="center" wrapText="1"/>
    </xf>
    <xf numFmtId="49" fontId="14" fillId="3" borderId="19" xfId="0" applyNumberFormat="1" applyFont="1" applyFill="1" applyBorder="1" applyAlignment="1" applyProtection="1">
      <alignment horizontal="left" vertical="center" wrapText="1"/>
    </xf>
    <xf numFmtId="49" fontId="14" fillId="0" borderId="14" xfId="0" applyNumberFormat="1" applyFont="1" applyBorder="1" applyAlignment="1" applyProtection="1">
      <alignment horizontal="right" vertical="top" wrapText="1"/>
    </xf>
    <xf numFmtId="49" fontId="14" fillId="0" borderId="45" xfId="0" applyNumberFormat="1" applyFont="1" applyBorder="1" applyAlignment="1" applyProtection="1">
      <alignment horizontal="left" vertical="top" wrapText="1"/>
    </xf>
    <xf numFmtId="43" fontId="14" fillId="0" borderId="52" xfId="3" applyFont="1" applyFill="1" applyBorder="1" applyAlignment="1" applyProtection="1">
      <alignment horizontal="center" vertical="center" wrapText="1"/>
    </xf>
    <xf numFmtId="49" fontId="30" fillId="3" borderId="18" xfId="0" applyNumberFormat="1" applyFont="1" applyFill="1" applyBorder="1" applyAlignment="1" applyProtection="1">
      <alignment horizontal="left" vertical="center" wrapText="1"/>
    </xf>
    <xf numFmtId="0" fontId="37" fillId="3" borderId="0" xfId="0" applyFont="1" applyFill="1" applyProtection="1"/>
    <xf numFmtId="4" fontId="37" fillId="3" borderId="52" xfId="0" applyNumberFormat="1" applyFont="1" applyFill="1" applyBorder="1" applyProtection="1"/>
    <xf numFmtId="49" fontId="14" fillId="3" borderId="18" xfId="0" applyNumberFormat="1" applyFont="1" applyFill="1" applyBorder="1" applyAlignment="1" applyProtection="1">
      <alignment horizontal="left" vertical="center" wrapText="1"/>
    </xf>
    <xf numFmtId="49" fontId="15" fillId="0" borderId="23" xfId="0" applyNumberFormat="1" applyFont="1" applyBorder="1" applyAlignment="1" applyProtection="1">
      <alignment horizontal="left" vertical="center" wrapText="1"/>
    </xf>
    <xf numFmtId="49" fontId="13" fillId="0" borderId="44" xfId="4" applyNumberFormat="1" applyFont="1" applyBorder="1" applyAlignment="1" applyProtection="1">
      <alignment horizontal="center" vertical="top" wrapText="1"/>
    </xf>
    <xf numFmtId="49" fontId="14" fillId="0" borderId="41" xfId="0" applyNumberFormat="1" applyFont="1" applyBorder="1" applyAlignment="1" applyProtection="1">
      <alignment horizontal="left" vertical="top" wrapText="1"/>
    </xf>
    <xf numFmtId="43" fontId="14" fillId="0" borderId="9" xfId="3" applyFont="1" applyFill="1" applyBorder="1" applyAlignment="1" applyProtection="1">
      <alignment horizontal="center" vertical="center" wrapText="1"/>
    </xf>
    <xf numFmtId="4" fontId="14" fillId="0" borderId="18" xfId="3" applyNumberFormat="1" applyFont="1" applyFill="1" applyBorder="1" applyAlignment="1" applyProtection="1">
      <alignment horizontal="center" vertical="center" wrapText="1"/>
    </xf>
    <xf numFmtId="49" fontId="13" fillId="0" borderId="44" xfId="0" applyNumberFormat="1" applyFont="1" applyBorder="1" applyAlignment="1" applyProtection="1">
      <alignment horizontal="right" vertical="top" wrapText="1"/>
    </xf>
    <xf numFmtId="49" fontId="15" fillId="0" borderId="45" xfId="0" applyNumberFormat="1" applyFont="1" applyBorder="1" applyAlignment="1" applyProtection="1">
      <alignment horizontal="left" vertical="center" wrapText="1"/>
    </xf>
    <xf numFmtId="4" fontId="13" fillId="0" borderId="52" xfId="3" applyNumberFormat="1" applyFont="1" applyFill="1" applyBorder="1" applyAlignment="1" applyProtection="1">
      <alignment horizontal="center" vertical="center" wrapText="1"/>
    </xf>
    <xf numFmtId="49" fontId="14" fillId="0" borderId="23" xfId="0" applyNumberFormat="1" applyFont="1" applyBorder="1" applyAlignment="1" applyProtection="1">
      <alignment horizontal="left" vertical="top" wrapText="1"/>
    </xf>
    <xf numFmtId="4" fontId="14" fillId="0" borderId="9" xfId="3" applyNumberFormat="1" applyFont="1" applyFill="1" applyBorder="1" applyAlignment="1" applyProtection="1">
      <alignment horizontal="center" vertical="center" wrapText="1"/>
    </xf>
    <xf numFmtId="49" fontId="39" fillId="3" borderId="24" xfId="0" applyNumberFormat="1" applyFont="1" applyFill="1" applyBorder="1" applyAlignment="1" applyProtection="1">
      <alignment horizontal="center" vertical="center" wrapText="1"/>
    </xf>
    <xf numFmtId="49" fontId="15" fillId="0" borderId="18" xfId="4" applyNumberFormat="1" applyFont="1" applyBorder="1" applyAlignment="1" applyProtection="1">
      <alignment horizontal="left" vertical="top" wrapText="1"/>
    </xf>
    <xf numFmtId="4" fontId="10" fillId="0" borderId="19" xfId="1" applyNumberFormat="1" applyFont="1" applyBorder="1" applyAlignment="1" applyProtection="1">
      <alignment horizontal="center" vertical="center"/>
    </xf>
    <xf numFmtId="4" fontId="10" fillId="0" borderId="19" xfId="2" applyNumberFormat="1" applyFont="1" applyFill="1" applyBorder="1" applyAlignment="1" applyProtection="1">
      <alignment vertical="center"/>
    </xf>
    <xf numFmtId="0" fontId="7" fillId="3" borderId="48" xfId="0" applyFont="1" applyFill="1" applyBorder="1" applyProtection="1"/>
    <xf numFmtId="0" fontId="7" fillId="3" borderId="19" xfId="0" applyFont="1" applyFill="1" applyBorder="1" applyProtection="1"/>
    <xf numFmtId="0" fontId="7" fillId="3" borderId="0" xfId="0" applyFont="1" applyFill="1" applyProtection="1"/>
    <xf numFmtId="49" fontId="5" fillId="0" borderId="46" xfId="0" applyNumberFormat="1" applyFont="1" applyBorder="1" applyAlignment="1" applyProtection="1">
      <alignment horizontal="center" vertical="center" wrapText="1"/>
    </xf>
    <xf numFmtId="49" fontId="15" fillId="0" borderId="67" xfId="4" applyNumberFormat="1" applyFont="1" applyBorder="1" applyAlignment="1" applyProtection="1">
      <alignment horizontal="left" vertical="top" wrapText="1"/>
    </xf>
    <xf numFmtId="4" fontId="10" fillId="0" borderId="18" xfId="2" applyNumberFormat="1" applyFont="1" applyFill="1" applyBorder="1" applyAlignment="1" applyProtection="1">
      <alignment vertical="center"/>
    </xf>
    <xf numFmtId="0" fontId="47" fillId="0" borderId="24" xfId="0" applyFont="1" applyBorder="1" applyAlignment="1" applyProtection="1">
      <alignment horizontal="center" vertical="center"/>
    </xf>
    <xf numFmtId="4" fontId="10" fillId="0" borderId="0" xfId="1" applyNumberFormat="1" applyFont="1" applyAlignment="1" applyProtection="1">
      <alignment horizontal="center" vertical="center"/>
    </xf>
    <xf numFmtId="49" fontId="39" fillId="0" borderId="24" xfId="0" applyNumberFormat="1" applyFont="1" applyBorder="1" applyAlignment="1" applyProtection="1">
      <alignment horizontal="center" vertical="center" wrapText="1"/>
    </xf>
    <xf numFmtId="49" fontId="13" fillId="0" borderId="23" xfId="0" applyNumberFormat="1" applyFont="1" applyBorder="1" applyAlignment="1" applyProtection="1">
      <alignment horizontal="left" vertical="center" wrapText="1"/>
    </xf>
    <xf numFmtId="49" fontId="13" fillId="0" borderId="14" xfId="0" applyNumberFormat="1" applyFont="1" applyBorder="1" applyAlignment="1" applyProtection="1">
      <alignment horizontal="right" vertical="top" wrapText="1"/>
    </xf>
    <xf numFmtId="49" fontId="15" fillId="0" borderId="70" xfId="0" applyNumberFormat="1" applyFont="1" applyBorder="1" applyAlignment="1" applyProtection="1">
      <alignment horizontal="left" vertical="center" wrapText="1"/>
    </xf>
    <xf numFmtId="4" fontId="13" fillId="0" borderId="71" xfId="3" applyNumberFormat="1" applyFont="1" applyFill="1" applyBorder="1" applyAlignment="1" applyProtection="1">
      <alignment horizontal="center" vertical="center" wrapText="1"/>
    </xf>
    <xf numFmtId="4" fontId="13" fillId="0" borderId="28" xfId="3" applyNumberFormat="1" applyFont="1" applyFill="1" applyBorder="1" applyAlignment="1" applyProtection="1">
      <alignment horizontal="center" vertical="center" wrapText="1"/>
    </xf>
    <xf numFmtId="0" fontId="32" fillId="4" borderId="29" xfId="1" applyFont="1" applyFill="1" applyBorder="1" applyAlignment="1" applyProtection="1">
      <alignment vertical="center"/>
    </xf>
    <xf numFmtId="0" fontId="32" fillId="4" borderId="72" xfId="1" applyFont="1" applyFill="1" applyBorder="1" applyAlignment="1" applyProtection="1">
      <alignment vertical="center"/>
    </xf>
    <xf numFmtId="0" fontId="33" fillId="4" borderId="32" xfId="1" applyFont="1" applyFill="1" applyBorder="1" applyAlignment="1" applyProtection="1">
      <alignment horizontal="center" vertical="center"/>
    </xf>
    <xf numFmtId="4" fontId="32" fillId="4" borderId="55" xfId="2" applyNumberFormat="1" applyFont="1" applyFill="1" applyBorder="1" applyAlignment="1" applyProtection="1">
      <alignment vertical="center"/>
    </xf>
    <xf numFmtId="4" fontId="34" fillId="4" borderId="33" xfId="3" applyNumberFormat="1" applyFont="1" applyFill="1" applyBorder="1" applyAlignment="1" applyProtection="1">
      <alignment horizontal="center" vertical="center" wrapText="1"/>
    </xf>
    <xf numFmtId="49" fontId="14" fillId="0" borderId="49" xfId="0" applyNumberFormat="1" applyFont="1" applyBorder="1" applyAlignment="1" applyProtection="1">
      <alignment horizontal="left" vertical="center" wrapText="1"/>
    </xf>
    <xf numFmtId="43" fontId="14" fillId="0" borderId="35" xfId="3" applyFont="1" applyFill="1" applyBorder="1" applyAlignment="1" applyProtection="1">
      <alignment horizontal="center" vertical="center" wrapText="1"/>
    </xf>
    <xf numFmtId="49" fontId="27" fillId="2" borderId="5" xfId="0" applyNumberFormat="1" applyFont="1" applyFill="1" applyBorder="1" applyAlignment="1" applyProtection="1">
      <alignment horizontal="center" vertical="center" wrapText="1"/>
    </xf>
    <xf numFmtId="0" fontId="8" fillId="2" borderId="6" xfId="1" applyFont="1" applyFill="1" applyBorder="1" applyAlignment="1" applyProtection="1">
      <alignment horizontal="left" vertical="center" wrapText="1"/>
    </xf>
    <xf numFmtId="0" fontId="22" fillId="2" borderId="73" xfId="1" applyFont="1" applyFill="1" applyBorder="1" applyAlignment="1" applyProtection="1">
      <alignment horizontal="center" vertical="center"/>
    </xf>
    <xf numFmtId="4" fontId="22" fillId="2" borderId="73" xfId="2" applyNumberFormat="1" applyFont="1" applyFill="1" applyBorder="1" applyAlignment="1" applyProtection="1">
      <alignment vertical="center"/>
    </xf>
    <xf numFmtId="4" fontId="22" fillId="2" borderId="7" xfId="1" applyNumberFormat="1" applyFont="1" applyFill="1" applyBorder="1" applyAlignment="1" applyProtection="1">
      <alignment vertical="center"/>
    </xf>
    <xf numFmtId="4" fontId="9" fillId="0" borderId="0" xfId="0" applyNumberFormat="1" applyFont="1" applyProtection="1"/>
    <xf numFmtId="4" fontId="7" fillId="0" borderId="0" xfId="0" applyNumberFormat="1" applyFont="1" applyProtection="1"/>
    <xf numFmtId="4" fontId="20" fillId="0" borderId="10" xfId="1" applyNumberFormat="1" applyFont="1" applyBorder="1" applyAlignment="1" applyProtection="1">
      <alignment vertical="center"/>
    </xf>
    <xf numFmtId="4" fontId="24" fillId="0" borderId="0" xfId="0" applyNumberFormat="1" applyFont="1" applyProtection="1"/>
    <xf numFmtId="4" fontId="20" fillId="0" borderId="61" xfId="1" applyNumberFormat="1" applyFont="1" applyBorder="1" applyAlignment="1" applyProtection="1">
      <alignment vertical="center"/>
    </xf>
    <xf numFmtId="49" fontId="13" fillId="0" borderId="8" xfId="0" applyNumberFormat="1" applyFont="1" applyBorder="1" applyAlignment="1" applyProtection="1">
      <alignment horizontal="center" vertical="top" wrapText="1"/>
    </xf>
    <xf numFmtId="49" fontId="14" fillId="0" borderId="9" xfId="0" applyNumberFormat="1" applyFont="1" applyBorder="1" applyAlignment="1" applyProtection="1">
      <alignment horizontal="left" vertical="top" wrapText="1"/>
    </xf>
    <xf numFmtId="4" fontId="20" fillId="0" borderId="9" xfId="1" applyNumberFormat="1" applyFont="1" applyBorder="1" applyAlignment="1" applyProtection="1">
      <alignment horizontal="center" vertical="center"/>
    </xf>
    <xf numFmtId="4" fontId="17" fillId="0" borderId="9" xfId="2" applyNumberFormat="1" applyFont="1" applyFill="1" applyBorder="1" applyAlignment="1" applyProtection="1">
      <alignment vertical="center" wrapText="1"/>
    </xf>
    <xf numFmtId="49" fontId="13" fillId="0" borderId="17" xfId="0" applyNumberFormat="1" applyFont="1" applyBorder="1" applyAlignment="1" applyProtection="1">
      <alignment horizontal="center" vertical="top" wrapText="1"/>
    </xf>
    <xf numFmtId="49" fontId="13" fillId="3" borderId="17" xfId="0" applyNumberFormat="1" applyFont="1" applyFill="1" applyBorder="1" applyAlignment="1" applyProtection="1">
      <alignment horizontal="center" vertical="center" wrapText="1"/>
    </xf>
    <xf numFmtId="2" fontId="22" fillId="0" borderId="58" xfId="1" applyNumberFormat="1" applyFont="1" applyBorder="1" applyAlignment="1" applyProtection="1">
      <alignment vertical="center"/>
    </xf>
    <xf numFmtId="0" fontId="9" fillId="0" borderId="0" xfId="0" applyFont="1" applyProtection="1"/>
    <xf numFmtId="0" fontId="8" fillId="0" borderId="38" xfId="1" applyFont="1" applyBorder="1" applyAlignment="1" applyProtection="1">
      <alignment horizontal="left" vertical="center" wrapText="1"/>
    </xf>
    <xf numFmtId="0" fontId="22" fillId="0" borderId="39" xfId="1" applyFont="1" applyBorder="1" applyAlignment="1" applyProtection="1">
      <alignment horizontal="center" vertical="center"/>
    </xf>
    <xf numFmtId="164" fontId="22" fillId="0" borderId="39" xfId="2" applyFont="1" applyFill="1" applyBorder="1" applyAlignment="1" applyProtection="1">
      <alignment vertical="center"/>
    </xf>
    <xf numFmtId="49" fontId="14" fillId="0" borderId="11" xfId="0" applyNumberFormat="1" applyFont="1" applyBorder="1" applyAlignment="1" applyProtection="1">
      <alignment horizontal="center" vertical="top" wrapText="1"/>
    </xf>
    <xf numFmtId="4" fontId="46" fillId="0" borderId="15" xfId="3" applyNumberFormat="1" applyFont="1" applyFill="1" applyBorder="1" applyAlignment="1" applyProtection="1">
      <alignment horizontal="center" vertical="center" wrapText="1"/>
    </xf>
    <xf numFmtId="49" fontId="14" fillId="0" borderId="22" xfId="0" applyNumberFormat="1" applyFont="1" applyBorder="1" applyAlignment="1" applyProtection="1">
      <alignment horizontal="left" vertical="top" wrapText="1"/>
    </xf>
    <xf numFmtId="4" fontId="13" fillId="0" borderId="15" xfId="3" applyNumberFormat="1" applyFont="1" applyFill="1" applyBorder="1" applyAlignment="1" applyProtection="1">
      <alignment horizontal="center" vertical="center" wrapText="1"/>
    </xf>
    <xf numFmtId="49" fontId="13" fillId="0" borderId="11" xfId="0" applyNumberFormat="1" applyFont="1" applyBorder="1" applyAlignment="1" applyProtection="1">
      <alignment horizontal="center" vertical="top" wrapText="1"/>
    </xf>
    <xf numFmtId="43" fontId="14" fillId="0" borderId="15" xfId="3" applyFont="1" applyFill="1" applyBorder="1" applyAlignment="1" applyProtection="1">
      <alignment horizontal="center" vertical="center" wrapText="1"/>
    </xf>
    <xf numFmtId="0" fontId="37" fillId="3" borderId="21" xfId="0" applyFont="1" applyFill="1" applyBorder="1" applyProtection="1"/>
    <xf numFmtId="4" fontId="14" fillId="0" borderId="13" xfId="3" applyNumberFormat="1" applyFont="1" applyFill="1" applyBorder="1" applyAlignment="1" applyProtection="1">
      <alignment horizontal="center" vertical="center" wrapText="1"/>
    </xf>
    <xf numFmtId="4" fontId="14" fillId="0" borderId="59" xfId="3" applyNumberFormat="1" applyFont="1" applyFill="1" applyBorder="1" applyAlignment="1" applyProtection="1">
      <alignment horizontal="center" vertical="center" wrapText="1"/>
    </xf>
    <xf numFmtId="4" fontId="13" fillId="0" borderId="13" xfId="3" applyNumberFormat="1" applyFont="1" applyFill="1" applyBorder="1" applyAlignment="1" applyProtection="1">
      <alignment horizontal="center" vertical="center" wrapText="1"/>
    </xf>
    <xf numFmtId="4" fontId="34" fillId="4" borderId="56" xfId="3" applyNumberFormat="1" applyFont="1" applyFill="1" applyBorder="1" applyAlignment="1" applyProtection="1">
      <alignment horizontal="center" vertical="center" wrapText="1"/>
    </xf>
    <xf numFmtId="49" fontId="13" fillId="0" borderId="8" xfId="4" applyNumberFormat="1" applyFont="1" applyBorder="1" applyAlignment="1" applyProtection="1">
      <alignment horizontal="center" vertical="top" wrapText="1"/>
    </xf>
    <xf numFmtId="0" fontId="37" fillId="3" borderId="52" xfId="0" applyFont="1" applyFill="1" applyBorder="1" applyProtection="1"/>
    <xf numFmtId="49" fontId="14" fillId="0" borderId="22" xfId="0" applyNumberFormat="1" applyFont="1" applyBorder="1" applyAlignment="1" applyProtection="1">
      <alignment horizontal="left" vertical="center" wrapText="1"/>
    </xf>
    <xf numFmtId="43" fontId="14" fillId="0" borderId="47" xfId="3" applyFont="1" applyFill="1" applyBorder="1" applyAlignment="1" applyProtection="1">
      <alignment horizontal="center" vertical="center" wrapText="1"/>
    </xf>
    <xf numFmtId="49" fontId="13" fillId="0" borderId="48" xfId="4" applyNumberFormat="1" applyFont="1" applyBorder="1" applyAlignment="1" applyProtection="1">
      <alignment horizontal="center" vertical="top" wrapText="1"/>
    </xf>
    <xf numFmtId="49" fontId="14" fillId="0" borderId="42" xfId="0" applyNumberFormat="1" applyFont="1" applyBorder="1" applyAlignment="1" applyProtection="1">
      <alignment horizontal="left" vertical="top" wrapText="1"/>
    </xf>
    <xf numFmtId="43" fontId="14" fillId="0" borderId="67" xfId="3" applyFont="1" applyFill="1" applyBorder="1" applyAlignment="1" applyProtection="1">
      <alignment horizontal="center" vertical="center" wrapText="1"/>
    </xf>
    <xf numFmtId="4" fontId="14" fillId="0" borderId="67" xfId="3" applyNumberFormat="1" applyFont="1" applyFill="1" applyBorder="1" applyAlignment="1" applyProtection="1">
      <alignment horizontal="center" vertical="center" wrapText="1"/>
    </xf>
    <xf numFmtId="49" fontId="13" fillId="0" borderId="68" xfId="0" applyNumberFormat="1" applyFont="1" applyBorder="1" applyAlignment="1" applyProtection="1">
      <alignment horizontal="right" vertical="top" wrapText="1"/>
    </xf>
    <xf numFmtId="49" fontId="15" fillId="0" borderId="47" xfId="0" applyNumberFormat="1" applyFont="1" applyBorder="1" applyAlignment="1" applyProtection="1">
      <alignment horizontal="left" vertical="center" wrapText="1"/>
    </xf>
    <xf numFmtId="4" fontId="13" fillId="0" borderId="47" xfId="3" applyNumberFormat="1" applyFont="1" applyFill="1" applyBorder="1" applyAlignment="1" applyProtection="1">
      <alignment horizontal="center" vertical="center" wrapText="1"/>
    </xf>
    <xf numFmtId="0" fontId="32" fillId="4" borderId="69" xfId="1" applyFont="1" applyFill="1" applyBorder="1" applyAlignment="1" applyProtection="1">
      <alignment vertical="center"/>
    </xf>
    <xf numFmtId="0" fontId="33" fillId="4" borderId="55" xfId="1" applyFont="1" applyFill="1" applyBorder="1" applyAlignment="1" applyProtection="1">
      <alignment horizontal="center" vertical="center"/>
    </xf>
    <xf numFmtId="164" fontId="32" fillId="4" borderId="55" xfId="2" applyFont="1" applyFill="1" applyBorder="1" applyAlignment="1" applyProtection="1">
      <alignment vertical="center"/>
    </xf>
    <xf numFmtId="4" fontId="14" fillId="0" borderId="58" xfId="3" applyNumberFormat="1" applyFont="1" applyFill="1" applyBorder="1" applyAlignment="1" applyProtection="1">
      <alignment horizontal="center" vertical="center" wrapText="1"/>
    </xf>
    <xf numFmtId="4" fontId="14" fillId="3" borderId="21" xfId="3" applyNumberFormat="1" applyFont="1" applyFill="1" applyBorder="1" applyAlignment="1" applyProtection="1">
      <alignment horizontal="center" vertical="center" wrapText="1"/>
    </xf>
    <xf numFmtId="4" fontId="13" fillId="5" borderId="21" xfId="3" applyNumberFormat="1" applyFont="1" applyFill="1" applyBorder="1" applyAlignment="1" applyProtection="1">
      <alignment horizontal="center" vertical="center" wrapText="1"/>
    </xf>
    <xf numFmtId="49" fontId="14" fillId="0" borderId="38" xfId="0" applyNumberFormat="1" applyFont="1" applyBorder="1" applyAlignment="1" applyProtection="1">
      <alignment horizontal="left" vertical="center" wrapText="1"/>
    </xf>
    <xf numFmtId="43" fontId="14" fillId="0" borderId="38" xfId="3" applyFont="1" applyFill="1" applyBorder="1" applyAlignment="1" applyProtection="1">
      <alignment horizontal="center" vertical="center" wrapText="1"/>
    </xf>
    <xf numFmtId="4" fontId="14" fillId="0" borderId="38" xfId="3" applyNumberFormat="1" applyFont="1" applyFill="1" applyBorder="1" applyAlignment="1" applyProtection="1">
      <alignment horizontal="center" vertical="center" wrapText="1"/>
    </xf>
    <xf numFmtId="49" fontId="13" fillId="3" borderId="17" xfId="4" applyNumberFormat="1" applyFont="1" applyFill="1" applyBorder="1" applyAlignment="1" applyProtection="1">
      <alignment horizontal="center" vertical="top" wrapText="1"/>
    </xf>
    <xf numFmtId="43" fontId="14" fillId="3" borderId="23" xfId="3" applyFont="1" applyFill="1" applyBorder="1" applyAlignment="1" applyProtection="1">
      <alignment horizontal="center" vertical="center" wrapText="1"/>
    </xf>
    <xf numFmtId="4" fontId="14" fillId="3" borderId="9" xfId="3" applyNumberFormat="1" applyFont="1" applyFill="1" applyBorder="1" applyAlignment="1" applyProtection="1">
      <alignment horizontal="center" vertical="center" wrapText="1"/>
    </xf>
    <xf numFmtId="49" fontId="13" fillId="5" borderId="24" xfId="0" applyNumberFormat="1" applyFont="1" applyFill="1" applyBorder="1" applyAlignment="1" applyProtection="1">
      <alignment horizontal="right" vertical="top" wrapText="1"/>
    </xf>
    <xf numFmtId="49" fontId="13" fillId="5" borderId="18" xfId="0" applyNumberFormat="1" applyFont="1" applyFill="1" applyBorder="1" applyAlignment="1" applyProtection="1">
      <alignment horizontal="left" vertical="center" wrapText="1"/>
    </xf>
    <xf numFmtId="4" fontId="13" fillId="5" borderId="19" xfId="3" applyNumberFormat="1" applyFont="1" applyFill="1" applyBorder="1" applyAlignment="1" applyProtection="1">
      <alignment horizontal="center" vertical="center" wrapText="1"/>
    </xf>
    <xf numFmtId="49" fontId="13" fillId="5" borderId="24" xfId="0" applyNumberFormat="1" applyFont="1" applyFill="1" applyBorder="1" applyAlignment="1" applyProtection="1">
      <alignment horizontal="center" vertical="center" wrapText="1"/>
    </xf>
    <xf numFmtId="0" fontId="32" fillId="4" borderId="62" xfId="1" applyFont="1" applyFill="1" applyBorder="1" applyAlignment="1" applyProtection="1">
      <alignment vertical="center"/>
    </xf>
    <xf numFmtId="4" fontId="34" fillId="4" borderId="64" xfId="3" applyNumberFormat="1" applyFont="1" applyFill="1" applyBorder="1" applyAlignment="1" applyProtection="1">
      <alignment horizontal="center" vertical="center" wrapText="1"/>
    </xf>
    <xf numFmtId="49" fontId="14" fillId="0" borderId="57" xfId="0" applyNumberFormat="1" applyFont="1" applyBorder="1" applyAlignment="1" applyProtection="1">
      <alignment horizontal="right" vertical="top" wrapText="1"/>
    </xf>
    <xf numFmtId="49" fontId="14" fillId="0" borderId="0" xfId="0" applyNumberFormat="1" applyFont="1" applyAlignment="1" applyProtection="1">
      <alignment horizontal="left" vertical="center" wrapText="1"/>
    </xf>
    <xf numFmtId="43" fontId="14" fillId="0" borderId="49" xfId="3" applyFont="1" applyFill="1" applyBorder="1" applyAlignment="1" applyProtection="1">
      <alignment horizontal="center" vertical="center" wrapText="1"/>
    </xf>
    <xf numFmtId="4" fontId="14" fillId="0" borderId="35" xfId="3" applyNumberFormat="1" applyFont="1" applyFill="1" applyBorder="1" applyAlignment="1" applyProtection="1">
      <alignment horizontal="center" vertical="center" wrapText="1"/>
    </xf>
    <xf numFmtId="4" fontId="14" fillId="0" borderId="0" xfId="3" applyNumberFormat="1" applyFont="1" applyFill="1" applyBorder="1" applyAlignment="1" applyProtection="1">
      <alignment horizontal="center" vertical="center" wrapText="1"/>
    </xf>
    <xf numFmtId="4" fontId="14" fillId="0" borderId="50" xfId="3" applyNumberFormat="1" applyFont="1" applyFill="1" applyBorder="1" applyAlignment="1" applyProtection="1">
      <alignment horizontal="center" vertical="center" wrapText="1"/>
    </xf>
    <xf numFmtId="2" fontId="22" fillId="0" borderId="13" xfId="1" applyNumberFormat="1" applyFont="1" applyBorder="1" applyAlignment="1" applyProtection="1">
      <alignment vertical="center"/>
    </xf>
    <xf numFmtId="4" fontId="20" fillId="0" borderId="16" xfId="1" applyNumberFormat="1" applyFont="1" applyBorder="1" applyAlignment="1" applyProtection="1">
      <alignment vertical="center"/>
    </xf>
    <xf numFmtId="2" fontId="22" fillId="0" borderId="16" xfId="1" applyNumberFormat="1" applyFont="1" applyBorder="1" applyAlignment="1" applyProtection="1">
      <alignment vertical="center"/>
    </xf>
    <xf numFmtId="4" fontId="13" fillId="0" borderId="59" xfId="3" applyNumberFormat="1" applyFont="1" applyFill="1" applyBorder="1" applyAlignment="1" applyProtection="1">
      <alignment horizontal="center" vertical="center" wrapText="1"/>
    </xf>
    <xf numFmtId="4" fontId="14" fillId="0" borderId="61" xfId="3" applyNumberFormat="1" applyFont="1" applyFill="1" applyBorder="1" applyAlignment="1" applyProtection="1">
      <alignment horizontal="center" vertical="center" wrapText="1"/>
    </xf>
    <xf numFmtId="4" fontId="13" fillId="3" borderId="21" xfId="1" applyNumberFormat="1" applyFont="1" applyFill="1" applyBorder="1" applyAlignment="1" applyProtection="1">
      <alignment horizontal="center" vertical="center"/>
    </xf>
    <xf numFmtId="43" fontId="14" fillId="0" borderId="0" xfId="3" applyFont="1" applyFill="1" applyBorder="1" applyAlignment="1" applyProtection="1">
      <alignment horizontal="center" vertical="center" wrapText="1"/>
    </xf>
    <xf numFmtId="49" fontId="39" fillId="3" borderId="17" xfId="0" applyNumberFormat="1" applyFont="1" applyFill="1" applyBorder="1" applyAlignment="1" applyProtection="1">
      <alignment horizontal="center" vertical="center" wrapText="1"/>
    </xf>
    <xf numFmtId="4" fontId="13" fillId="3" borderId="19" xfId="3" applyNumberFormat="1" applyFont="1" applyFill="1" applyBorder="1" applyAlignment="1" applyProtection="1">
      <alignment horizontal="center" wrapText="1"/>
    </xf>
    <xf numFmtId="49" fontId="39" fillId="0" borderId="17" xfId="0" applyNumberFormat="1" applyFont="1" applyBorder="1" applyAlignment="1" applyProtection="1">
      <alignment horizontal="center" vertical="center" wrapText="1"/>
    </xf>
    <xf numFmtId="4" fontId="13" fillId="0" borderId="19" xfId="3" applyNumberFormat="1" applyFont="1" applyFill="1" applyBorder="1" applyAlignment="1" applyProtection="1">
      <alignment horizontal="center" wrapText="1"/>
    </xf>
    <xf numFmtId="49" fontId="14" fillId="0" borderId="17" xfId="0" applyNumberFormat="1" applyFont="1" applyBorder="1" applyAlignment="1" applyProtection="1">
      <alignment horizontal="center" vertical="center" wrapText="1"/>
    </xf>
    <xf numFmtId="49" fontId="14" fillId="0" borderId="47" xfId="0" applyNumberFormat="1" applyFont="1" applyBorder="1" applyAlignment="1" applyProtection="1">
      <alignment horizontal="left" vertical="center" wrapText="1"/>
    </xf>
    <xf numFmtId="4" fontId="14" fillId="0" borderId="47" xfId="3" applyNumberFormat="1" applyFont="1" applyFill="1" applyBorder="1" applyAlignment="1" applyProtection="1">
      <alignment horizontal="center" vertical="center" wrapText="1"/>
    </xf>
    <xf numFmtId="49" fontId="14" fillId="0" borderId="14" xfId="0" applyNumberFormat="1" applyFont="1" applyBorder="1" applyAlignment="1" applyProtection="1">
      <alignment horizontal="center" vertical="top" wrapText="1"/>
    </xf>
    <xf numFmtId="49" fontId="15" fillId="0" borderId="47" xfId="0" applyNumberFormat="1" applyFont="1" applyBorder="1" applyAlignment="1" applyProtection="1">
      <alignment horizontal="left" vertical="top" wrapText="1"/>
    </xf>
    <xf numFmtId="49" fontId="13" fillId="0" borderId="46" xfId="4" applyNumberFormat="1" applyFont="1" applyBorder="1" applyAlignment="1" applyProtection="1">
      <alignment horizontal="center" vertical="top" wrapText="1"/>
    </xf>
    <xf numFmtId="49" fontId="14" fillId="0" borderId="12" xfId="0" applyNumberFormat="1" applyFont="1" applyBorder="1" applyAlignment="1" applyProtection="1">
      <alignment horizontal="left" vertical="top" wrapText="1"/>
    </xf>
    <xf numFmtId="0" fontId="22" fillId="0" borderId="22" xfId="1" applyFont="1" applyBorder="1" applyAlignment="1" applyProtection="1">
      <alignment horizontal="center" vertical="center"/>
    </xf>
    <xf numFmtId="164" fontId="22" fillId="0" borderId="12" xfId="2" applyFont="1" applyFill="1" applyBorder="1" applyAlignment="1" applyProtection="1">
      <alignment vertical="center"/>
    </xf>
    <xf numFmtId="49" fontId="39" fillId="3" borderId="46" xfId="0" applyNumberFormat="1" applyFont="1" applyFill="1" applyBorder="1" applyAlignment="1" applyProtection="1">
      <alignment horizontal="center" vertical="center" wrapText="1"/>
    </xf>
    <xf numFmtId="49" fontId="13" fillId="0" borderId="14" xfId="0" applyNumberFormat="1" applyFont="1" applyBorder="1" applyAlignment="1" applyProtection="1">
      <alignment horizontal="center" vertical="top" wrapText="1"/>
    </xf>
    <xf numFmtId="4" fontId="40" fillId="0" borderId="15" xfId="1" applyNumberFormat="1" applyFont="1" applyBorder="1" applyAlignment="1" applyProtection="1">
      <alignment horizontal="center" vertical="center" wrapText="1"/>
    </xf>
    <xf numFmtId="4" fontId="17" fillId="0" borderId="15" xfId="2" applyNumberFormat="1" applyFont="1" applyFill="1" applyBorder="1" applyAlignment="1" applyProtection="1">
      <alignment vertical="center" wrapText="1"/>
    </xf>
    <xf numFmtId="49" fontId="39" fillId="3" borderId="44" xfId="0" applyNumberFormat="1" applyFont="1" applyFill="1" applyBorder="1" applyAlignment="1" applyProtection="1">
      <alignment horizontal="center" vertical="center" wrapText="1"/>
    </xf>
    <xf numFmtId="49" fontId="13" fillId="0" borderId="14" xfId="4" applyNumberFormat="1" applyFont="1" applyBorder="1" applyAlignment="1" applyProtection="1">
      <alignment horizontal="center" vertical="top" wrapText="1"/>
    </xf>
    <xf numFmtId="49" fontId="14" fillId="0" borderId="34" xfId="0" applyNumberFormat="1" applyFont="1" applyBorder="1" applyAlignment="1" applyProtection="1">
      <alignment horizontal="left" vertical="top" wrapText="1"/>
    </xf>
    <xf numFmtId="164" fontId="22" fillId="0" borderId="15" xfId="2" applyFont="1" applyFill="1" applyBorder="1" applyAlignment="1" applyProtection="1">
      <alignment vertical="center"/>
    </xf>
    <xf numFmtId="49" fontId="14" fillId="0" borderId="43" xfId="0" applyNumberFormat="1" applyFont="1" applyBorder="1" applyAlignment="1" applyProtection="1">
      <alignment horizontal="left" vertical="top" wrapText="1"/>
    </xf>
    <xf numFmtId="4" fontId="13" fillId="0" borderId="47" xfId="3" applyNumberFormat="1" applyFont="1" applyFill="1" applyBorder="1" applyAlignment="1" applyProtection="1">
      <alignment horizontal="center" wrapText="1"/>
    </xf>
    <xf numFmtId="49" fontId="42" fillId="3" borderId="19" xfId="0" applyNumberFormat="1" applyFont="1" applyFill="1" applyBorder="1" applyAlignment="1" applyProtection="1">
      <alignment horizontal="left" vertical="center" wrapText="1"/>
    </xf>
    <xf numFmtId="43" fontId="14" fillId="0" borderId="18" xfId="3" applyFont="1" applyFill="1" applyBorder="1" applyAlignment="1" applyProtection="1">
      <alignment horizontal="center" vertical="center" wrapText="1"/>
    </xf>
    <xf numFmtId="49" fontId="14" fillId="0" borderId="12" xfId="0" applyNumberFormat="1" applyFont="1" applyBorder="1" applyAlignment="1" applyProtection="1">
      <alignment horizontal="left" vertical="center" wrapText="1"/>
    </xf>
    <xf numFmtId="49" fontId="13" fillId="0" borderId="11" xfId="4" applyNumberFormat="1" applyFont="1" applyBorder="1" applyAlignment="1" applyProtection="1">
      <alignment horizontal="center" vertical="top" wrapText="1"/>
    </xf>
    <xf numFmtId="4" fontId="14" fillId="0" borderId="12" xfId="3" applyNumberFormat="1" applyFont="1" applyFill="1" applyBorder="1" applyAlignment="1" applyProtection="1">
      <alignment horizontal="center" vertical="center" wrapText="1"/>
    </xf>
    <xf numFmtId="0" fontId="37" fillId="3" borderId="43" xfId="0" applyFont="1" applyFill="1" applyBorder="1" applyProtection="1"/>
    <xf numFmtId="49" fontId="14" fillId="3" borderId="24" xfId="0" applyNumberFormat="1" applyFont="1" applyFill="1" applyBorder="1" applyAlignment="1" applyProtection="1">
      <alignment horizontal="center" vertical="center" wrapText="1"/>
    </xf>
    <xf numFmtId="0" fontId="37" fillId="3" borderId="19" xfId="0" applyFont="1" applyFill="1" applyBorder="1" applyProtection="1"/>
    <xf numFmtId="49" fontId="14" fillId="3" borderId="17" xfId="0" applyNumberFormat="1" applyFont="1" applyFill="1" applyBorder="1" applyAlignment="1" applyProtection="1">
      <alignment horizontal="center" vertical="center" wrapText="1"/>
    </xf>
    <xf numFmtId="49" fontId="14" fillId="0" borderId="11" xfId="0" applyNumberFormat="1" applyFont="1" applyBorder="1" applyAlignment="1" applyProtection="1">
      <alignment horizontal="right" vertical="top" wrapText="1"/>
    </xf>
    <xf numFmtId="43" fontId="14" fillId="0" borderId="12" xfId="3" applyFont="1" applyFill="1" applyBorder="1" applyAlignment="1" applyProtection="1">
      <alignment horizontal="center" vertical="center" wrapText="1"/>
    </xf>
    <xf numFmtId="49" fontId="27" fillId="0" borderId="14" xfId="0" applyNumberFormat="1" applyFont="1" applyBorder="1" applyAlignment="1" applyProtection="1">
      <alignment horizontal="center" vertical="center" wrapText="1"/>
    </xf>
    <xf numFmtId="0" fontId="8" fillId="0" borderId="15" xfId="1" applyFont="1" applyBorder="1" applyAlignment="1" applyProtection="1">
      <alignment horizontal="left" vertical="center" wrapText="1"/>
    </xf>
    <xf numFmtId="164" fontId="22" fillId="0" borderId="22" xfId="2" applyFont="1" applyFill="1" applyBorder="1" applyAlignment="1" applyProtection="1">
      <alignment vertical="center"/>
    </xf>
    <xf numFmtId="0" fontId="22" fillId="0" borderId="15" xfId="1" applyFont="1" applyBorder="1" applyAlignment="1" applyProtection="1">
      <alignment horizontal="center" vertical="center"/>
    </xf>
    <xf numFmtId="49" fontId="27" fillId="0" borderId="57" xfId="0" applyNumberFormat="1" applyFont="1" applyBorder="1" applyAlignment="1" applyProtection="1">
      <alignment horizontal="center" vertical="center" wrapText="1"/>
    </xf>
    <xf numFmtId="4" fontId="20" fillId="0" borderId="21" xfId="1" applyNumberFormat="1" applyFont="1" applyBorder="1" applyAlignment="1" applyProtection="1">
      <alignment vertical="center"/>
    </xf>
    <xf numFmtId="4" fontId="20" fillId="0" borderId="13" xfId="1" applyNumberFormat="1" applyFont="1" applyBorder="1" applyAlignment="1" applyProtection="1">
      <alignment vertical="center"/>
    </xf>
    <xf numFmtId="49" fontId="30" fillId="3" borderId="19" xfId="0" applyNumberFormat="1" applyFont="1" applyFill="1" applyBorder="1" applyAlignment="1" applyProtection="1">
      <alignment horizontal="left" vertical="center" wrapText="1"/>
    </xf>
    <xf numFmtId="49" fontId="39" fillId="3" borderId="14" xfId="0" applyNumberFormat="1" applyFont="1" applyFill="1" applyBorder="1" applyAlignment="1" applyProtection="1">
      <alignment horizontal="center" vertical="center" wrapText="1"/>
    </xf>
    <xf numFmtId="49" fontId="13" fillId="0" borderId="24" xfId="0" applyNumberFormat="1" applyFont="1" applyBorder="1" applyAlignment="1" applyProtection="1">
      <alignment horizontal="center" vertical="top" wrapText="1"/>
    </xf>
    <xf numFmtId="49" fontId="13" fillId="3" borderId="12" xfId="0" applyNumberFormat="1" applyFont="1" applyFill="1" applyBorder="1" applyAlignment="1" applyProtection="1">
      <alignment horizontal="left" vertical="center" wrapText="1"/>
    </xf>
    <xf numFmtId="49" fontId="13" fillId="0" borderId="8" xfId="0" applyNumberFormat="1" applyFont="1" applyBorder="1" applyAlignment="1" applyProtection="1">
      <alignment vertical="top" wrapText="1"/>
    </xf>
    <xf numFmtId="49" fontId="43" fillId="0" borderId="19" xfId="0" applyNumberFormat="1" applyFont="1" applyBorder="1" applyAlignment="1" applyProtection="1">
      <alignment horizontal="left" vertical="top" wrapText="1"/>
    </xf>
    <xf numFmtId="4" fontId="40" fillId="0" borderId="9" xfId="1" applyNumberFormat="1" applyFont="1" applyBorder="1" applyAlignment="1" applyProtection="1">
      <alignment horizontal="center" vertical="center" wrapText="1"/>
    </xf>
    <xf numFmtId="4" fontId="20" fillId="0" borderId="19" xfId="1" applyNumberFormat="1" applyFont="1" applyBorder="1" applyAlignment="1" applyProtection="1">
      <alignment horizontal="center" vertical="center"/>
    </xf>
    <xf numFmtId="4" fontId="17" fillId="0" borderId="19" xfId="2" applyNumberFormat="1" applyFont="1" applyFill="1" applyBorder="1" applyAlignment="1" applyProtection="1">
      <alignment vertical="center" wrapText="1"/>
    </xf>
    <xf numFmtId="49" fontId="13" fillId="0" borderId="46" xfId="0" applyNumberFormat="1" applyFont="1" applyBorder="1" applyAlignment="1" applyProtection="1">
      <alignment horizontal="center" vertical="top" wrapText="1"/>
    </xf>
    <xf numFmtId="49" fontId="13" fillId="0" borderId="12" xfId="0" applyNumberFormat="1" applyFont="1" applyBorder="1" applyAlignment="1" applyProtection="1">
      <alignment horizontal="left" vertical="top" wrapText="1"/>
    </xf>
    <xf numFmtId="4" fontId="20" fillId="0" borderId="12" xfId="1" applyNumberFormat="1" applyFont="1" applyBorder="1" applyAlignment="1" applyProtection="1">
      <alignment horizontal="center" vertical="center"/>
    </xf>
    <xf numFmtId="4" fontId="17" fillId="0" borderId="12" xfId="2" applyNumberFormat="1" applyFont="1" applyFill="1" applyBorder="1" applyAlignment="1" applyProtection="1">
      <alignment vertical="center" wrapText="1"/>
    </xf>
    <xf numFmtId="49" fontId="39" fillId="0" borderId="14" xfId="0" applyNumberFormat="1" applyFont="1" applyBorder="1" applyAlignment="1" applyProtection="1">
      <alignment horizontal="center" vertical="center" wrapText="1"/>
    </xf>
    <xf numFmtId="49" fontId="13" fillId="0" borderId="12" xfId="0" applyNumberFormat="1" applyFont="1" applyBorder="1" applyAlignment="1" applyProtection="1">
      <alignment horizontal="left" vertical="center" wrapText="1"/>
    </xf>
    <xf numFmtId="4" fontId="40" fillId="0" borderId="12" xfId="1" applyNumberFormat="1" applyFont="1" applyBorder="1" applyAlignment="1" applyProtection="1">
      <alignment horizontal="center" vertical="center" wrapText="1"/>
    </xf>
    <xf numFmtId="49" fontId="19" fillId="0" borderId="19" xfId="0" applyNumberFormat="1" applyFont="1" applyBorder="1" applyAlignment="1" applyProtection="1">
      <alignment horizontal="left" vertical="center" wrapText="1"/>
    </xf>
    <xf numFmtId="49" fontId="39" fillId="0" borderId="8" xfId="0" applyNumberFormat="1" applyFont="1" applyBorder="1" applyAlignment="1" applyProtection="1">
      <alignment horizontal="center" vertical="center" wrapText="1"/>
    </xf>
    <xf numFmtId="49" fontId="14" fillId="0" borderId="8" xfId="0" applyNumberFormat="1" applyFont="1" applyBorder="1" applyAlignment="1" applyProtection="1">
      <alignment horizontal="center" vertical="top" wrapText="1"/>
    </xf>
    <xf numFmtId="4" fontId="20" fillId="0" borderId="19" xfId="1" applyNumberFormat="1" applyFont="1" applyBorder="1" applyAlignment="1" applyProtection="1">
      <alignment horizontal="center" vertical="center" wrapText="1"/>
    </xf>
    <xf numFmtId="49" fontId="13" fillId="0" borderId="19" xfId="0" applyNumberFormat="1" applyFont="1" applyBorder="1" applyAlignment="1" applyProtection="1">
      <alignment horizontal="left" vertical="top" wrapText="1"/>
    </xf>
    <xf numFmtId="49" fontId="13" fillId="0" borderId="34" xfId="0" applyNumberFormat="1" applyFont="1" applyBorder="1" applyAlignment="1" applyProtection="1">
      <alignment horizontal="left" vertical="center" wrapText="1"/>
    </xf>
    <xf numFmtId="4" fontId="13" fillId="0" borderId="0" xfId="3" applyNumberFormat="1" applyFont="1" applyFill="1" applyBorder="1" applyAlignment="1" applyProtection="1">
      <alignment horizontal="center" vertical="center" wrapText="1"/>
    </xf>
    <xf numFmtId="2" fontId="22" fillId="0" borderId="40" xfId="1" applyNumberFormat="1" applyFont="1" applyBorder="1" applyAlignment="1" applyProtection="1">
      <alignment vertical="center"/>
    </xf>
    <xf numFmtId="2" fontId="22" fillId="0" borderId="21" xfId="1" applyNumberFormat="1" applyFont="1" applyBorder="1" applyAlignment="1" applyProtection="1">
      <alignment vertical="center"/>
    </xf>
    <xf numFmtId="43" fontId="13" fillId="3" borderId="21" xfId="1" applyNumberFormat="1" applyFont="1" applyFill="1" applyBorder="1" applyProtection="1"/>
    <xf numFmtId="0" fontId="21" fillId="0" borderId="0" xfId="0" applyFont="1" applyProtection="1"/>
    <xf numFmtId="2" fontId="22" fillId="0" borderId="10" xfId="1" applyNumberFormat="1" applyFont="1" applyBorder="1" applyAlignment="1" applyProtection="1">
      <alignment vertical="center"/>
    </xf>
    <xf numFmtId="0" fontId="8" fillId="0" borderId="34" xfId="1" applyFont="1" applyBorder="1" applyAlignment="1" applyProtection="1">
      <alignment horizontal="left" vertical="center" wrapText="1"/>
    </xf>
    <xf numFmtId="0" fontId="8" fillId="0" borderId="51" xfId="1" applyFont="1" applyBorder="1" applyAlignment="1" applyProtection="1">
      <alignment horizontal="left" vertical="center" wrapText="1"/>
    </xf>
    <xf numFmtId="0" fontId="40" fillId="0" borderId="19" xfId="1" applyFont="1" applyBorder="1" applyAlignment="1" applyProtection="1">
      <alignment horizontal="center" vertical="center" wrapText="1"/>
    </xf>
    <xf numFmtId="164" fontId="22" fillId="0" borderId="19" xfId="2" applyFont="1" applyFill="1" applyBorder="1" applyAlignment="1" applyProtection="1">
      <alignment vertical="center"/>
    </xf>
    <xf numFmtId="0" fontId="13" fillId="3" borderId="18" xfId="1" applyFont="1" applyFill="1" applyBorder="1" applyAlignment="1" applyProtection="1">
      <alignment horizontal="center"/>
    </xf>
    <xf numFmtId="43" fontId="13" fillId="3" borderId="19" xfId="1" applyNumberFormat="1" applyFont="1" applyFill="1" applyBorder="1" applyProtection="1"/>
    <xf numFmtId="0" fontId="8" fillId="0" borderId="43" xfId="1" applyFont="1" applyBorder="1" applyAlignment="1" applyProtection="1">
      <alignment horizontal="left" vertical="center" wrapText="1"/>
    </xf>
    <xf numFmtId="0" fontId="22" fillId="0" borderId="9" xfId="1" applyFont="1" applyBorder="1" applyAlignment="1" applyProtection="1">
      <alignment horizontal="center" vertical="center"/>
    </xf>
    <xf numFmtId="164" fontId="22" fillId="0" borderId="9" xfId="2" applyFont="1" applyFill="1" applyBorder="1" applyAlignment="1" applyProtection="1">
      <alignment vertical="center"/>
    </xf>
    <xf numFmtId="43" fontId="13" fillId="0" borderId="13" xfId="1" applyNumberFormat="1" applyFont="1" applyBorder="1" applyProtection="1"/>
    <xf numFmtId="0" fontId="18" fillId="0" borderId="0" xfId="0" applyFont="1" applyProtection="1"/>
    <xf numFmtId="43" fontId="13" fillId="0" borderId="16" xfId="1" applyNumberFormat="1" applyFont="1" applyBorder="1" applyProtection="1"/>
    <xf numFmtId="43" fontId="13" fillId="0" borderId="10" xfId="1" applyNumberFormat="1" applyFont="1" applyBorder="1" applyProtection="1"/>
    <xf numFmtId="2" fontId="13" fillId="0" borderId="21" xfId="3" applyNumberFormat="1" applyFont="1" applyFill="1" applyBorder="1" applyAlignment="1" applyProtection="1">
      <alignment horizontal="center" vertical="center" wrapText="1"/>
    </xf>
    <xf numFmtId="165" fontId="23" fillId="0" borderId="0" xfId="0" applyNumberFormat="1" applyFont="1" applyAlignment="1" applyProtection="1">
      <alignment vertical="center"/>
    </xf>
    <xf numFmtId="4" fontId="13" fillId="0" borderId="16" xfId="1" applyNumberFormat="1" applyFont="1" applyBorder="1" applyProtection="1"/>
    <xf numFmtId="4" fontId="18" fillId="0" borderId="0" xfId="0" applyNumberFormat="1" applyFont="1" applyProtection="1"/>
    <xf numFmtId="4" fontId="13" fillId="0" borderId="10" xfId="1" applyNumberFormat="1" applyFont="1" applyBorder="1" applyProtection="1"/>
    <xf numFmtId="4" fontId="27" fillId="0" borderId="0" xfId="3" applyNumberFormat="1" applyFont="1" applyFill="1" applyBorder="1" applyProtection="1"/>
    <xf numFmtId="4" fontId="13" fillId="3" borderId="21" xfId="1" applyNumberFormat="1" applyFont="1" applyFill="1" applyBorder="1" applyProtection="1"/>
    <xf numFmtId="4" fontId="13" fillId="0" borderId="21" xfId="1" applyNumberFormat="1" applyFont="1" applyBorder="1" applyProtection="1"/>
    <xf numFmtId="4" fontId="21" fillId="0" borderId="0" xfId="0" applyNumberFormat="1" applyFont="1" applyProtection="1"/>
    <xf numFmtId="4" fontId="29" fillId="3" borderId="21" xfId="3" applyNumberFormat="1" applyFont="1" applyFill="1" applyBorder="1" applyAlignment="1" applyProtection="1">
      <alignment horizontal="center" vertical="center" wrapText="1"/>
    </xf>
    <xf numFmtId="4" fontId="10" fillId="0" borderId="28" xfId="1" applyNumberFormat="1" applyFont="1" applyBorder="1" applyAlignment="1" applyProtection="1">
      <alignment vertical="center"/>
    </xf>
    <xf numFmtId="0" fontId="12" fillId="0" borderId="0" xfId="0" applyFont="1" applyProtection="1"/>
    <xf numFmtId="4" fontId="34" fillId="0" borderId="28" xfId="3" applyNumberFormat="1" applyFont="1" applyFill="1" applyBorder="1" applyAlignment="1" applyProtection="1">
      <alignment horizontal="center" vertical="center" wrapText="1"/>
    </xf>
    <xf numFmtId="0" fontId="13" fillId="0" borderId="12" xfId="1" applyFont="1" applyBorder="1" applyAlignment="1" applyProtection="1">
      <alignment horizontal="center"/>
    </xf>
    <xf numFmtId="164" fontId="16" fillId="0" borderId="12" xfId="2" applyFont="1" applyFill="1" applyBorder="1" applyAlignment="1" applyProtection="1">
      <alignment wrapText="1"/>
    </xf>
    <xf numFmtId="49" fontId="13" fillId="0" borderId="15" xfId="0" applyNumberFormat="1" applyFont="1" applyBorder="1" applyAlignment="1" applyProtection="1">
      <alignment horizontal="left" vertical="top" wrapText="1"/>
    </xf>
    <xf numFmtId="0" fontId="13" fillId="0" borderId="15" xfId="1" applyFont="1" applyBorder="1" applyAlignment="1" applyProtection="1">
      <alignment horizontal="center"/>
    </xf>
    <xf numFmtId="164" fontId="16" fillId="0" borderId="15" xfId="2" applyFont="1" applyFill="1" applyBorder="1" applyAlignment="1" applyProtection="1">
      <alignment wrapText="1"/>
    </xf>
    <xf numFmtId="49" fontId="13" fillId="0" borderId="9" xfId="0" applyNumberFormat="1" applyFont="1" applyBorder="1" applyAlignment="1" applyProtection="1">
      <alignment horizontal="left" vertical="top" wrapText="1"/>
    </xf>
    <xf numFmtId="0" fontId="13" fillId="0" borderId="9" xfId="1" applyFont="1" applyBorder="1" applyAlignment="1" applyProtection="1">
      <alignment horizontal="center"/>
    </xf>
    <xf numFmtId="164" fontId="13" fillId="0" borderId="9" xfId="2" applyFont="1" applyFill="1" applyBorder="1" applyProtection="1"/>
    <xf numFmtId="0" fontId="13" fillId="3" borderId="19" xfId="1" applyFont="1" applyFill="1" applyBorder="1" applyAlignment="1" applyProtection="1">
      <alignment horizontal="center"/>
    </xf>
    <xf numFmtId="49" fontId="13" fillId="0" borderId="17" xfId="0" applyNumberFormat="1" applyFont="1" applyBorder="1" applyAlignment="1" applyProtection="1">
      <alignment horizontal="center" vertical="center" wrapText="1"/>
    </xf>
    <xf numFmtId="2" fontId="13" fillId="0" borderId="19" xfId="3" applyNumberFormat="1" applyFont="1" applyFill="1" applyBorder="1" applyAlignment="1" applyProtection="1">
      <alignment horizontal="center" vertical="center" wrapText="1"/>
    </xf>
    <xf numFmtId="164" fontId="13" fillId="0" borderId="12" xfId="2" applyFont="1" applyFill="1" applyBorder="1" applyProtection="1"/>
    <xf numFmtId="4" fontId="13" fillId="0" borderId="15" xfId="1" applyNumberFormat="1" applyFont="1" applyBorder="1" applyAlignment="1" applyProtection="1">
      <alignment horizontal="center"/>
    </xf>
    <xf numFmtId="4" fontId="13" fillId="0" borderId="15" xfId="2" applyNumberFormat="1" applyFont="1" applyFill="1" applyBorder="1" applyProtection="1"/>
    <xf numFmtId="49" fontId="13" fillId="0" borderId="22" xfId="0" applyNumberFormat="1" applyFont="1" applyBorder="1" applyAlignment="1" applyProtection="1">
      <alignment horizontal="left" vertical="top" wrapText="1"/>
    </xf>
    <xf numFmtId="4" fontId="13" fillId="0" borderId="15" xfId="1" applyNumberFormat="1" applyFont="1" applyBorder="1" applyAlignment="1" applyProtection="1">
      <alignment horizontal="center" wrapText="1"/>
    </xf>
    <xf numFmtId="49" fontId="13" fillId="0" borderId="23" xfId="0" applyNumberFormat="1" applyFont="1" applyBorder="1" applyAlignment="1" applyProtection="1">
      <alignment vertical="top" wrapText="1"/>
    </xf>
    <xf numFmtId="4" fontId="13" fillId="0" borderId="9" xfId="1" applyNumberFormat="1" applyFont="1" applyBorder="1" applyAlignment="1" applyProtection="1">
      <alignment horizontal="center"/>
    </xf>
    <xf numFmtId="4" fontId="13" fillId="0" borderId="9" xfId="2" applyNumberFormat="1" applyFont="1" applyFill="1" applyBorder="1" applyProtection="1"/>
    <xf numFmtId="4" fontId="13" fillId="3" borderId="19" xfId="1" applyNumberFormat="1" applyFont="1" applyFill="1" applyBorder="1" applyAlignment="1" applyProtection="1">
      <alignment horizontal="center"/>
    </xf>
    <xf numFmtId="49" fontId="13" fillId="0" borderId="18" xfId="0" applyNumberFormat="1" applyFont="1" applyBorder="1" applyAlignment="1" applyProtection="1">
      <alignment horizontal="left" vertical="top" wrapText="1"/>
    </xf>
    <xf numFmtId="49" fontId="20" fillId="0" borderId="18" xfId="4" applyNumberFormat="1" applyFont="1" applyBorder="1" applyAlignment="1" applyProtection="1">
      <alignment horizontal="left" vertical="top" wrapText="1"/>
    </xf>
    <xf numFmtId="4" fontId="13" fillId="0" borderId="19" xfId="1" applyNumberFormat="1" applyFont="1" applyBorder="1" applyAlignment="1" applyProtection="1">
      <alignment horizontal="center"/>
    </xf>
    <xf numFmtId="4" fontId="13" fillId="0" borderId="19" xfId="2" applyNumberFormat="1" applyFont="1" applyFill="1" applyBorder="1" applyProtection="1"/>
    <xf numFmtId="49" fontId="14" fillId="0" borderId="19" xfId="4" applyNumberFormat="1" applyFont="1" applyBorder="1" applyAlignment="1" applyProtection="1">
      <alignment horizontal="left" vertical="top" wrapText="1"/>
    </xf>
    <xf numFmtId="49" fontId="14" fillId="0" borderId="18" xfId="4" applyNumberFormat="1" applyFont="1" applyBorder="1" applyAlignment="1" applyProtection="1">
      <alignment horizontal="left" vertical="top" wrapText="1"/>
    </xf>
    <xf numFmtId="49" fontId="13" fillId="3" borderId="24" xfId="4" applyNumberFormat="1" applyFont="1" applyFill="1" applyBorder="1" applyAlignment="1" applyProtection="1">
      <alignment horizontal="right" vertical="center" wrapText="1"/>
    </xf>
    <xf numFmtId="49" fontId="14" fillId="3" borderId="18" xfId="4" applyNumberFormat="1" applyFont="1" applyFill="1" applyBorder="1" applyAlignment="1" applyProtection="1">
      <alignment horizontal="left" vertical="center" wrapText="1"/>
    </xf>
    <xf numFmtId="4" fontId="29" fillId="3" borderId="19" xfId="3" applyNumberFormat="1" applyFont="1" applyFill="1" applyBorder="1" applyAlignment="1" applyProtection="1">
      <alignment horizontal="center" vertical="center" wrapText="1"/>
    </xf>
    <xf numFmtId="49" fontId="30" fillId="3" borderId="18" xfId="4" applyNumberFormat="1" applyFont="1" applyFill="1" applyBorder="1" applyAlignment="1" applyProtection="1">
      <alignment horizontal="left" vertical="center" wrapText="1"/>
    </xf>
    <xf numFmtId="49" fontId="13" fillId="0" borderId="24" xfId="0" applyNumberFormat="1" applyFont="1" applyBorder="1" applyAlignment="1" applyProtection="1">
      <alignment horizontal="center" vertical="center" wrapText="1"/>
    </xf>
    <xf numFmtId="49" fontId="5" fillId="0" borderId="14" xfId="0" applyNumberFormat="1" applyFont="1" applyBorder="1" applyAlignment="1" applyProtection="1">
      <alignment horizontal="center" vertical="center" wrapText="1"/>
    </xf>
    <xf numFmtId="49" fontId="15" fillId="0" borderId="25" xfId="4" applyNumberFormat="1" applyFont="1" applyBorder="1" applyAlignment="1" applyProtection="1">
      <alignment horizontal="left" vertical="top" wrapText="1"/>
    </xf>
    <xf numFmtId="4" fontId="10" fillId="0" borderId="26" xfId="1" applyNumberFormat="1" applyFont="1" applyBorder="1" applyAlignment="1" applyProtection="1">
      <alignment horizontal="center" vertical="center"/>
    </xf>
    <xf numFmtId="4" fontId="10" fillId="0" borderId="0" xfId="2" applyNumberFormat="1" applyFont="1" applyFill="1" applyBorder="1" applyAlignment="1" applyProtection="1">
      <alignment vertical="center"/>
    </xf>
    <xf numFmtId="0" fontId="32" fillId="4" borderId="30" xfId="1" applyFont="1" applyFill="1" applyBorder="1" applyAlignment="1" applyProtection="1">
      <alignment vertical="center"/>
    </xf>
    <xf numFmtId="0" fontId="33" fillId="4" borderId="31" xfId="1" applyFont="1" applyFill="1" applyBorder="1" applyAlignment="1" applyProtection="1">
      <alignment horizontal="center" vertical="center"/>
    </xf>
    <xf numFmtId="164" fontId="32" fillId="4" borderId="31" xfId="2" applyFont="1" applyFill="1" applyBorder="1" applyAlignment="1" applyProtection="1">
      <alignment vertical="center"/>
    </xf>
    <xf numFmtId="0" fontId="32" fillId="0" borderId="14" xfId="1" applyFont="1" applyBorder="1" applyAlignment="1" applyProtection="1">
      <alignment vertical="center"/>
    </xf>
    <xf numFmtId="0" fontId="32" fillId="0" borderId="34" xfId="1" applyFont="1" applyBorder="1" applyAlignment="1" applyProtection="1">
      <alignment vertical="center"/>
    </xf>
    <xf numFmtId="0" fontId="33" fillId="0" borderId="35" xfId="1" applyFont="1" applyBorder="1" applyAlignment="1" applyProtection="1">
      <alignment horizontal="center" vertical="center"/>
    </xf>
    <xf numFmtId="164" fontId="32" fillId="0" borderId="36" xfId="2" applyFont="1" applyFill="1" applyBorder="1" applyAlignment="1" applyProtection="1">
      <alignment vertical="center"/>
    </xf>
    <xf numFmtId="49" fontId="14" fillId="0" borderId="35" xfId="0" applyNumberFormat="1" applyFont="1" applyBorder="1" applyAlignment="1" applyProtection="1">
      <alignment horizontal="left" vertical="center" wrapText="1"/>
    </xf>
    <xf numFmtId="4" fontId="14" fillId="0" borderId="49" xfId="3" applyNumberFormat="1" applyFont="1" applyFill="1" applyBorder="1" applyAlignment="1" applyProtection="1">
      <alignment horizontal="center" vertical="center" wrapText="1"/>
    </xf>
    <xf numFmtId="0" fontId="4" fillId="0" borderId="0" xfId="1" applyFont="1" applyAlignment="1" applyProtection="1">
      <alignment vertical="center"/>
    </xf>
    <xf numFmtId="0" fontId="62" fillId="0" borderId="2" xfId="1" applyFont="1" applyBorder="1" applyAlignment="1" applyProtection="1">
      <alignment horizontal="center" vertical="center" wrapText="1"/>
    </xf>
    <xf numFmtId="0" fontId="62" fillId="0" borderId="3" xfId="1" applyFont="1" applyBorder="1" applyAlignment="1" applyProtection="1">
      <alignment horizontal="center" vertical="center" wrapText="1"/>
    </xf>
    <xf numFmtId="0" fontId="62" fillId="0" borderId="4" xfId="1" applyFont="1" applyBorder="1" applyAlignment="1" applyProtection="1">
      <alignment horizontal="center" vertical="center" wrapText="1"/>
    </xf>
    <xf numFmtId="0" fontId="6" fillId="0" borderId="0" xfId="1" applyFont="1" applyAlignment="1" applyProtection="1">
      <alignment horizontal="center" vertical="center" wrapText="1"/>
    </xf>
    <xf numFmtId="49" fontId="8" fillId="2" borderId="5" xfId="0" applyNumberFormat="1" applyFont="1" applyFill="1" applyBorder="1" applyAlignment="1" applyProtection="1">
      <alignment horizontal="center" vertical="center" wrapText="1"/>
    </xf>
    <xf numFmtId="49" fontId="5" fillId="0" borderId="8" xfId="0" applyNumberFormat="1" applyFont="1" applyBorder="1" applyAlignment="1" applyProtection="1">
      <alignment horizontal="center" vertical="center" wrapText="1"/>
    </xf>
    <xf numFmtId="0" fontId="5" fillId="0" borderId="9" xfId="1" applyFont="1" applyBorder="1" applyAlignment="1" applyProtection="1">
      <alignment horizontal="left" vertical="center" wrapText="1"/>
    </xf>
    <xf numFmtId="0" fontId="10" fillId="0" borderId="9" xfId="1" applyFont="1" applyBorder="1" applyAlignment="1" applyProtection="1">
      <alignment horizontal="center" vertical="center"/>
    </xf>
    <xf numFmtId="164" fontId="10" fillId="0" borderId="9" xfId="2" applyFont="1" applyFill="1" applyBorder="1" applyAlignment="1" applyProtection="1">
      <alignment vertical="center"/>
    </xf>
    <xf numFmtId="2" fontId="10" fillId="0" borderId="10" xfId="1" applyNumberFormat="1" applyFont="1" applyBorder="1" applyAlignment="1" applyProtection="1">
      <alignment vertical="center"/>
    </xf>
    <xf numFmtId="0" fontId="11" fillId="0" borderId="0" xfId="0" applyFont="1" applyProtection="1"/>
    <xf numFmtId="0" fontId="8" fillId="2" borderId="6" xfId="1" applyFont="1" applyFill="1" applyBorder="1" applyAlignment="1" applyProtection="1">
      <alignment vertical="center" wrapText="1"/>
    </xf>
    <xf numFmtId="0" fontId="8" fillId="2" borderId="7" xfId="1" applyFont="1" applyFill="1" applyBorder="1" applyAlignment="1" applyProtection="1">
      <alignment vertical="center" wrapText="1"/>
    </xf>
    <xf numFmtId="0" fontId="8" fillId="2" borderId="37" xfId="1" applyFont="1" applyFill="1" applyBorder="1" applyAlignment="1" applyProtection="1">
      <alignment vertical="center" wrapText="1"/>
    </xf>
    <xf numFmtId="2" fontId="20" fillId="0" borderId="45" xfId="3" applyNumberFormat="1" applyFont="1" applyFill="1" applyBorder="1" applyAlignment="1" applyProtection="1">
      <alignment horizontal="center" vertical="center" wrapText="1"/>
      <protection locked="0"/>
    </xf>
    <xf numFmtId="0" fontId="53" fillId="0" borderId="0" xfId="1" applyFont="1" applyAlignment="1" applyProtection="1">
      <protection locked="0"/>
    </xf>
    <xf numFmtId="0" fontId="51" fillId="0" borderId="0" xfId="1" applyFont="1" applyAlignment="1" applyProtection="1">
      <protection locked="0"/>
    </xf>
    <xf numFmtId="0" fontId="1" fillId="0" borderId="0" xfId="0" applyFont="1" applyAlignment="1" applyProtection="1">
      <protection locked="0"/>
    </xf>
    <xf numFmtId="4" fontId="14" fillId="0" borderId="19" xfId="3" applyNumberFormat="1" applyFont="1" applyFill="1" applyBorder="1" applyAlignment="1" applyProtection="1">
      <alignment horizontal="center" vertical="center" wrapText="1"/>
      <protection locked="0"/>
    </xf>
    <xf numFmtId="4" fontId="14" fillId="0" borderId="23" xfId="3" applyNumberFormat="1" applyFont="1" applyFill="1" applyBorder="1" applyAlignment="1" applyProtection="1">
      <alignment horizontal="center" vertical="center" wrapText="1"/>
      <protection locked="0"/>
    </xf>
    <xf numFmtId="0" fontId="7" fillId="3" borderId="19" xfId="0" applyFont="1" applyFill="1" applyBorder="1" applyProtection="1">
      <protection locked="0"/>
    </xf>
    <xf numFmtId="4" fontId="14" fillId="0" borderId="22" xfId="3" applyNumberFormat="1" applyFont="1" applyFill="1" applyBorder="1" applyAlignment="1" applyProtection="1">
      <alignment horizontal="center" vertical="center" wrapText="1"/>
      <protection locked="0"/>
    </xf>
    <xf numFmtId="4" fontId="29" fillId="3" borderId="19" xfId="3" applyNumberFormat="1" applyFont="1" applyFill="1" applyBorder="1" applyAlignment="1" applyProtection="1">
      <alignment horizontal="center" vertical="center" wrapText="1"/>
      <protection locked="0"/>
    </xf>
    <xf numFmtId="0" fontId="8" fillId="2" borderId="6" xfId="1" applyFont="1" applyFill="1" applyBorder="1" applyAlignment="1" applyProtection="1">
      <alignment vertical="center" wrapText="1"/>
      <protection locked="0"/>
    </xf>
    <xf numFmtId="0" fontId="8" fillId="0" borderId="38" xfId="1" applyFont="1" applyBorder="1" applyAlignment="1" applyProtection="1">
      <alignment horizontal="left" vertical="center" wrapText="1"/>
      <protection locked="0"/>
    </xf>
    <xf numFmtId="4" fontId="14" fillId="0" borderId="0" xfId="3" applyNumberFormat="1" applyFont="1" applyFill="1" applyBorder="1" applyAlignment="1" applyProtection="1">
      <alignment horizontal="center" vertical="center" wrapText="1"/>
      <protection locked="0"/>
    </xf>
    <xf numFmtId="4" fontId="14" fillId="0" borderId="47" xfId="3" applyNumberFormat="1" applyFont="1" applyFill="1" applyBorder="1" applyAlignment="1" applyProtection="1">
      <alignment horizontal="center" vertical="center" wrapText="1"/>
      <protection locked="0"/>
    </xf>
    <xf numFmtId="4" fontId="14" fillId="0" borderId="9" xfId="3" applyNumberFormat="1" applyFont="1" applyFill="1" applyBorder="1" applyAlignment="1" applyProtection="1">
      <alignment horizontal="center" vertical="center" wrapText="1"/>
      <protection locked="0"/>
    </xf>
    <xf numFmtId="4" fontId="14" fillId="0" borderId="18" xfId="3" applyNumberFormat="1" applyFont="1" applyFill="1" applyBorder="1" applyAlignment="1" applyProtection="1">
      <alignment horizontal="center" vertical="center" wrapText="1"/>
      <protection locked="0"/>
    </xf>
    <xf numFmtId="4" fontId="14" fillId="0" borderId="12" xfId="3" applyNumberFormat="1" applyFont="1" applyFill="1" applyBorder="1" applyAlignment="1" applyProtection="1">
      <alignment horizontal="center" vertical="center" wrapText="1"/>
      <protection locked="0"/>
    </xf>
    <xf numFmtId="0" fontId="37" fillId="3" borderId="19" xfId="0" applyFont="1" applyFill="1" applyBorder="1" applyProtection="1">
      <protection locked="0"/>
    </xf>
    <xf numFmtId="4" fontId="14" fillId="0" borderId="35" xfId="3" applyNumberFormat="1" applyFont="1" applyFill="1" applyBorder="1" applyAlignment="1" applyProtection="1">
      <alignment horizontal="center" vertical="center" wrapText="1"/>
      <protection locked="0"/>
    </xf>
    <xf numFmtId="4" fontId="14" fillId="0" borderId="67" xfId="3" applyNumberFormat="1" applyFont="1" applyFill="1" applyBorder="1" applyAlignment="1" applyProtection="1">
      <alignment horizontal="center" vertical="center" wrapText="1"/>
      <protection locked="0"/>
    </xf>
    <xf numFmtId="4" fontId="14" fillId="0" borderId="39" xfId="3" applyNumberFormat="1" applyFont="1" applyFill="1" applyBorder="1" applyAlignment="1" applyProtection="1">
      <alignment horizontal="center" vertical="center" wrapText="1"/>
      <protection locked="0"/>
    </xf>
    <xf numFmtId="2" fontId="10" fillId="0" borderId="9" xfId="1" applyNumberFormat="1" applyFont="1" applyBorder="1" applyAlignment="1" applyProtection="1">
      <alignment vertical="center"/>
      <protection locked="0"/>
    </xf>
    <xf numFmtId="43" fontId="17" fillId="0" borderId="12" xfId="1" applyNumberFormat="1" applyFont="1" applyBorder="1" applyAlignment="1" applyProtection="1">
      <alignment wrapText="1"/>
      <protection locked="0"/>
    </xf>
    <xf numFmtId="43" fontId="17" fillId="0" borderId="15" xfId="1" applyNumberFormat="1" applyFont="1" applyBorder="1" applyAlignment="1" applyProtection="1">
      <alignment wrapText="1"/>
      <protection locked="0"/>
    </xf>
    <xf numFmtId="43" fontId="20" fillId="0" borderId="15" xfId="1" applyNumberFormat="1" applyFont="1" applyBorder="1" applyProtection="1">
      <protection locked="0"/>
    </xf>
    <xf numFmtId="2" fontId="22" fillId="3" borderId="20" xfId="1" applyNumberFormat="1" applyFont="1" applyFill="1" applyBorder="1" applyAlignment="1" applyProtection="1">
      <alignment vertical="center"/>
      <protection locked="0"/>
    </xf>
    <xf numFmtId="4" fontId="20" fillId="3" borderId="19" xfId="3" applyNumberFormat="1" applyFont="1" applyFill="1" applyBorder="1" applyAlignment="1" applyProtection="1">
      <alignment horizontal="center" vertical="center" wrapText="1"/>
      <protection locked="0"/>
    </xf>
    <xf numFmtId="4" fontId="20" fillId="0" borderId="19" xfId="3" applyNumberFormat="1" applyFont="1" applyFill="1" applyBorder="1" applyAlignment="1" applyProtection="1">
      <alignment horizontal="center" vertical="center" wrapText="1"/>
      <protection locked="0"/>
    </xf>
    <xf numFmtId="2" fontId="20" fillId="0" borderId="19" xfId="3" applyNumberFormat="1" applyFont="1" applyFill="1" applyBorder="1" applyAlignment="1" applyProtection="1">
      <alignment horizontal="center" vertical="center" wrapText="1"/>
      <protection locked="0"/>
    </xf>
    <xf numFmtId="4" fontId="20" fillId="0" borderId="15" xfId="1" applyNumberFormat="1" applyFont="1" applyBorder="1" applyProtection="1">
      <protection locked="0"/>
    </xf>
    <xf numFmtId="4" fontId="17" fillId="0" borderId="9" xfId="1" applyNumberFormat="1" applyFont="1" applyBorder="1" applyAlignment="1" applyProtection="1">
      <alignment wrapText="1"/>
      <protection locked="0"/>
    </xf>
    <xf numFmtId="4" fontId="13" fillId="0" borderId="19" xfId="1" applyNumberFormat="1" applyFont="1" applyBorder="1" applyProtection="1">
      <protection locked="0"/>
    </xf>
    <xf numFmtId="4" fontId="10" fillId="0" borderId="27" xfId="1" applyNumberFormat="1" applyFont="1" applyBorder="1" applyAlignment="1" applyProtection="1">
      <alignment vertical="center"/>
      <protection locked="0"/>
    </xf>
    <xf numFmtId="43" fontId="32" fillId="4" borderId="32" xfId="3" applyFont="1" applyFill="1" applyBorder="1" applyAlignment="1" applyProtection="1">
      <alignment horizontal="right" vertical="center" wrapText="1"/>
      <protection locked="0"/>
    </xf>
    <xf numFmtId="43" fontId="32" fillId="0" borderId="22" xfId="3" applyFont="1" applyFill="1" applyBorder="1" applyAlignment="1" applyProtection="1">
      <alignment horizontal="right" vertical="center" wrapText="1"/>
      <protection locked="0"/>
    </xf>
    <xf numFmtId="2" fontId="22" fillId="0" borderId="19" xfId="1" applyNumberFormat="1" applyFont="1" applyBorder="1" applyAlignment="1" applyProtection="1">
      <alignment vertical="center"/>
      <protection locked="0"/>
    </xf>
    <xf numFmtId="43" fontId="20" fillId="3" borderId="19" xfId="1" applyNumberFormat="1" applyFont="1" applyFill="1" applyBorder="1" applyProtection="1">
      <protection locked="0"/>
    </xf>
    <xf numFmtId="2" fontId="22" fillId="0" borderId="9" xfId="1" applyNumberFormat="1" applyFont="1" applyBorder="1" applyAlignment="1" applyProtection="1">
      <alignment vertical="center"/>
      <protection locked="0"/>
    </xf>
    <xf numFmtId="4" fontId="20" fillId="0" borderId="12" xfId="1" applyNumberFormat="1" applyFont="1" applyBorder="1" applyAlignment="1" applyProtection="1">
      <alignment vertical="center"/>
      <protection locked="0"/>
    </xf>
    <xf numFmtId="4" fontId="20" fillId="0" borderId="15" xfId="1" applyNumberFormat="1" applyFont="1" applyBorder="1" applyAlignment="1" applyProtection="1">
      <alignment vertical="center"/>
      <protection locked="0"/>
    </xf>
    <xf numFmtId="4" fontId="20" fillId="0" borderId="9" xfId="1" applyNumberFormat="1" applyFont="1" applyBorder="1" applyAlignment="1" applyProtection="1">
      <alignment vertical="center"/>
      <protection locked="0"/>
    </xf>
    <xf numFmtId="4" fontId="20" fillId="0" borderId="19" xfId="1" applyNumberFormat="1" applyFont="1" applyBorder="1" applyAlignment="1" applyProtection="1">
      <alignment vertical="center"/>
      <protection locked="0"/>
    </xf>
    <xf numFmtId="4" fontId="20" fillId="0" borderId="47" xfId="3" applyNumberFormat="1" applyFont="1" applyFill="1" applyBorder="1" applyAlignment="1" applyProtection="1">
      <alignment horizontal="center" vertical="center" wrapText="1"/>
      <protection locked="0"/>
    </xf>
    <xf numFmtId="4" fontId="20" fillId="0" borderId="22" xfId="3" applyNumberFormat="1" applyFont="1" applyFill="1" applyBorder="1" applyAlignment="1" applyProtection="1">
      <alignment horizontal="center" vertical="center" wrapText="1"/>
      <protection locked="0"/>
    </xf>
    <xf numFmtId="43" fontId="32" fillId="4" borderId="55" xfId="3" applyFont="1" applyFill="1" applyBorder="1" applyAlignment="1" applyProtection="1">
      <alignment horizontal="right" vertical="center" wrapText="1"/>
      <protection locked="0"/>
    </xf>
    <xf numFmtId="2" fontId="22" fillId="0" borderId="22" xfId="1" applyNumberFormat="1" applyFont="1" applyBorder="1" applyAlignment="1" applyProtection="1">
      <alignment vertical="center"/>
      <protection locked="0"/>
    </xf>
    <xf numFmtId="2" fontId="22" fillId="0" borderId="39" xfId="1" applyNumberFormat="1" applyFont="1" applyBorder="1" applyAlignment="1" applyProtection="1">
      <alignment vertical="center"/>
      <protection locked="0"/>
    </xf>
    <xf numFmtId="2" fontId="22" fillId="0" borderId="0" xfId="1" applyNumberFormat="1" applyFont="1" applyAlignment="1" applyProtection="1">
      <alignment vertical="center"/>
      <protection locked="0"/>
    </xf>
    <xf numFmtId="0" fontId="32" fillId="4" borderId="63" xfId="1" applyFont="1" applyFill="1" applyBorder="1" applyAlignment="1" applyProtection="1">
      <alignment vertical="center" wrapText="1"/>
      <protection locked="0"/>
    </xf>
    <xf numFmtId="4" fontId="14" fillId="0" borderId="66" xfId="3" applyNumberFormat="1" applyFont="1" applyFill="1" applyBorder="1" applyAlignment="1" applyProtection="1">
      <alignment horizontal="center" vertical="center" wrapText="1"/>
      <protection locked="0"/>
    </xf>
    <xf numFmtId="4" fontId="14" fillId="3" borderId="12" xfId="3" applyNumberFormat="1" applyFont="1" applyFill="1" applyBorder="1" applyAlignment="1" applyProtection="1">
      <alignment horizontal="center" vertical="center" wrapText="1"/>
      <protection locked="0"/>
    </xf>
    <xf numFmtId="4" fontId="20" fillId="5" borderId="19" xfId="3" applyNumberFormat="1" applyFont="1" applyFill="1" applyBorder="1" applyAlignment="1" applyProtection="1">
      <alignment horizontal="center" vertical="center" wrapText="1"/>
      <protection locked="0"/>
    </xf>
    <xf numFmtId="4" fontId="20" fillId="3" borderId="18" xfId="3" applyNumberFormat="1" applyFont="1" applyFill="1" applyBorder="1" applyAlignment="1" applyProtection="1">
      <alignment horizontal="center" vertical="center" wrapText="1"/>
      <protection locked="0"/>
    </xf>
    <xf numFmtId="4" fontId="20" fillId="0" borderId="12" xfId="3" applyNumberFormat="1" applyFont="1" applyFill="1" applyBorder="1" applyAlignment="1" applyProtection="1">
      <alignment horizontal="center" vertical="center" wrapText="1"/>
      <protection locked="0"/>
    </xf>
    <xf numFmtId="43" fontId="32" fillId="4" borderId="69" xfId="3" applyFont="1" applyFill="1" applyBorder="1" applyAlignment="1" applyProtection="1">
      <alignment horizontal="right" vertical="center" wrapText="1"/>
      <protection locked="0"/>
    </xf>
    <xf numFmtId="4" fontId="14" fillId="0" borderId="15" xfId="3" applyNumberFormat="1" applyFont="1" applyFill="1" applyBorder="1" applyAlignment="1" applyProtection="1">
      <alignment horizontal="center" vertical="center" wrapText="1"/>
      <protection locked="0"/>
    </xf>
    <xf numFmtId="2" fontId="22" fillId="0" borderId="38" xfId="1" applyNumberFormat="1" applyFont="1" applyBorder="1" applyAlignment="1" applyProtection="1">
      <alignment vertical="center"/>
      <protection locked="0"/>
    </xf>
    <xf numFmtId="4" fontId="20" fillId="0" borderId="15" xfId="3" applyNumberFormat="1" applyFont="1" applyFill="1" applyBorder="1" applyAlignment="1" applyProtection="1">
      <alignment horizontal="center" vertical="center" wrapText="1"/>
      <protection locked="0"/>
    </xf>
    <xf numFmtId="4" fontId="20" fillId="0" borderId="23" xfId="1" applyNumberFormat="1" applyFont="1" applyBorder="1" applyAlignment="1" applyProtection="1">
      <alignment vertical="center"/>
      <protection locked="0"/>
    </xf>
    <xf numFmtId="4" fontId="32" fillId="4" borderId="55" xfId="3" applyNumberFormat="1" applyFont="1" applyFill="1" applyBorder="1" applyAlignment="1" applyProtection="1">
      <alignment horizontal="right" vertical="center" wrapText="1"/>
      <protection locked="0"/>
    </xf>
    <xf numFmtId="4" fontId="22" fillId="2" borderId="73" xfId="1" applyNumberFormat="1" applyFont="1" applyFill="1" applyBorder="1" applyAlignment="1" applyProtection="1">
      <alignment vertical="center"/>
      <protection locked="0"/>
    </xf>
    <xf numFmtId="4" fontId="37" fillId="3" borderId="19" xfId="0" applyNumberFormat="1" applyFont="1" applyFill="1" applyBorder="1" applyProtection="1">
      <protection locked="0"/>
    </xf>
    <xf numFmtId="4" fontId="20" fillId="0" borderId="18" xfId="3" applyNumberFormat="1" applyFont="1" applyFill="1" applyBorder="1" applyAlignment="1" applyProtection="1">
      <alignment horizontal="center" vertical="center" wrapText="1"/>
      <protection locked="0"/>
    </xf>
    <xf numFmtId="4" fontId="10" fillId="0" borderId="19" xfId="1" applyNumberFormat="1" applyFont="1" applyBorder="1" applyAlignment="1" applyProtection="1">
      <alignment vertical="center"/>
      <protection locked="0"/>
    </xf>
    <xf numFmtId="4" fontId="10" fillId="0" borderId="18" xfId="1" applyNumberFormat="1" applyFont="1" applyBorder="1" applyAlignment="1" applyProtection="1">
      <alignment vertical="center"/>
      <protection locked="0"/>
    </xf>
    <xf numFmtId="4" fontId="10" fillId="0" borderId="22" xfId="1" applyNumberFormat="1" applyFont="1" applyBorder="1" applyAlignment="1" applyProtection="1">
      <alignment vertical="center"/>
      <protection locked="0"/>
    </xf>
    <xf numFmtId="4" fontId="20" fillId="0" borderId="9" xfId="3" applyNumberFormat="1" applyFont="1" applyFill="1" applyBorder="1" applyAlignment="1" applyProtection="1">
      <alignment horizontal="center" vertical="center" wrapText="1"/>
      <protection locked="0"/>
    </xf>
    <xf numFmtId="4" fontId="50" fillId="0" borderId="9" xfId="3" applyNumberFormat="1" applyFont="1" applyFill="1" applyBorder="1" applyAlignment="1" applyProtection="1">
      <alignment horizontal="center" vertical="center" wrapText="1"/>
      <protection locked="0"/>
    </xf>
    <xf numFmtId="4" fontId="20" fillId="0" borderId="19" xfId="3" applyNumberFormat="1" applyFont="1" applyFill="1" applyBorder="1" applyAlignment="1" applyProtection="1">
      <alignment horizontal="center" wrapText="1"/>
      <protection locked="0"/>
    </xf>
    <xf numFmtId="4" fontId="31" fillId="0" borderId="18" xfId="3" applyNumberFormat="1" applyFont="1" applyFill="1" applyBorder="1" applyAlignment="1" applyProtection="1">
      <alignment horizontal="center" wrapText="1"/>
      <protection locked="0"/>
    </xf>
    <xf numFmtId="0" fontId="64" fillId="0" borderId="1" xfId="1" applyFont="1" applyBorder="1" applyAlignment="1" applyProtection="1">
      <alignment horizontal="center" vertical="center" wrapText="1"/>
    </xf>
    <xf numFmtId="0" fontId="64" fillId="0" borderId="1" xfId="1" applyFont="1" applyBorder="1" applyAlignment="1" applyProtection="1">
      <alignment horizontal="center" vertical="center"/>
    </xf>
    <xf numFmtId="0" fontId="52" fillId="0" borderId="79" xfId="1" applyFont="1" applyBorder="1" applyAlignment="1" applyProtection="1">
      <alignment horizontal="left" vertical="top" wrapText="1"/>
    </xf>
    <xf numFmtId="0" fontId="52" fillId="0" borderId="79" xfId="1" applyFont="1" applyBorder="1" applyAlignment="1" applyProtection="1">
      <alignment horizontal="left" vertical="top"/>
    </xf>
    <xf numFmtId="0" fontId="32" fillId="4" borderId="26" xfId="1" applyFont="1" applyFill="1" applyBorder="1" applyAlignment="1" applyProtection="1">
      <alignment vertical="center" wrapText="1"/>
    </xf>
    <xf numFmtId="0" fontId="32" fillId="4" borderId="53" xfId="1" applyFont="1" applyFill="1" applyBorder="1" applyAlignment="1" applyProtection="1">
      <alignment horizontal="left" vertical="center" wrapText="1"/>
    </xf>
    <xf numFmtId="0" fontId="32" fillId="4" borderId="54" xfId="1" applyFont="1" applyFill="1" applyBorder="1" applyAlignment="1" applyProtection="1">
      <alignment horizontal="left" vertical="center" wrapText="1"/>
    </xf>
    <xf numFmtId="0" fontId="32" fillId="4" borderId="55" xfId="1" applyFont="1" applyFill="1" applyBorder="1" applyAlignment="1" applyProtection="1">
      <alignment horizontal="left" vertical="center" wrapText="1"/>
    </xf>
    <xf numFmtId="0" fontId="57" fillId="6" borderId="78" xfId="1" applyFont="1" applyFill="1" applyBorder="1" applyAlignment="1" applyProtection="1">
      <alignment horizontal="left" vertical="center" wrapText="1"/>
    </xf>
    <xf numFmtId="0" fontId="57" fillId="6" borderId="79" xfId="1" applyFont="1" applyFill="1" applyBorder="1" applyAlignment="1" applyProtection="1">
      <alignment horizontal="left" vertical="center" wrapText="1"/>
    </xf>
    <xf numFmtId="0" fontId="57" fillId="6" borderId="80" xfId="1" applyFont="1" applyFill="1" applyBorder="1" applyAlignment="1" applyProtection="1">
      <alignment horizontal="left" vertical="center" wrapText="1"/>
    </xf>
    <xf numFmtId="0" fontId="55" fillId="6" borderId="78" xfId="1" applyFont="1" applyFill="1" applyBorder="1" applyAlignment="1" applyProtection="1">
      <alignment horizontal="center" vertical="center"/>
    </xf>
    <xf numFmtId="0" fontId="55" fillId="6" borderId="79" xfId="1" applyFont="1" applyFill="1" applyBorder="1" applyAlignment="1" applyProtection="1">
      <alignment horizontal="center" vertical="center"/>
    </xf>
    <xf numFmtId="0" fontId="55" fillId="6" borderId="80" xfId="1" applyFont="1" applyFill="1" applyBorder="1" applyAlignment="1" applyProtection="1">
      <alignment horizontal="center" vertical="center"/>
    </xf>
    <xf numFmtId="0" fontId="58" fillId="6" borderId="81" xfId="5" applyFont="1" applyFill="1" applyBorder="1" applyAlignment="1" applyProtection="1">
      <alignment horizontal="right" vertical="center"/>
    </xf>
  </cellXfs>
  <cellStyles count="7">
    <cellStyle name="Comma 2" xfId="3" xr:uid="{D5C3D206-D686-4CEA-89BF-9A3E13FF5696}"/>
    <cellStyle name="Comma_Provjera  FRM2002-H05 - LOT 16" xfId="2" xr:uid="{EFE62FE4-4ADD-4FB7-82EB-9C59FD1C62F0}"/>
    <cellStyle name="Normal" xfId="0" builtinId="0"/>
    <cellStyle name="Normal 2" xfId="4" xr:uid="{D4DB2EA9-2798-45FA-A9EF-14CD85B98A07}"/>
    <cellStyle name="Normal_Provjera  FRM2002-H05 - LOT 16" xfId="1" xr:uid="{CACB2D7F-A62A-4C6B-8777-0CAEC0BE5C48}"/>
    <cellStyle name="Normal_Tender rad elek" xfId="5" xr:uid="{BB58B6EE-32B1-4290-9CEE-6D5B8CFD1CF6}"/>
    <cellStyle name="Percent" xfId="6"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22E4DC-6120-40EF-8D15-DA194594736B}">
  <dimension ref="A1:I301"/>
  <sheetViews>
    <sheetView tabSelected="1" view="pageBreakPreview" zoomScaleNormal="85" zoomScaleSheetLayoutView="100" workbookViewId="0">
      <selection activeCell="M2" sqref="M2"/>
    </sheetView>
  </sheetViews>
  <sheetFormatPr defaultRowHeight="14.4"/>
  <cols>
    <col min="1" max="1" width="5.88671875" style="36" customWidth="1"/>
    <col min="2" max="2" width="57.21875" style="36" customWidth="1"/>
    <col min="3" max="3" width="9" style="37" customWidth="1"/>
    <col min="4" max="4" width="9.109375" style="36" customWidth="1"/>
    <col min="5" max="5" width="12.88671875" style="38" customWidth="1"/>
    <col min="6" max="6" width="18.6640625" style="36" customWidth="1"/>
    <col min="7" max="7" width="15" style="22" customWidth="1"/>
    <col min="8" max="8" width="13.6640625" style="22" customWidth="1"/>
    <col min="9" max="9" width="11.88671875" style="22" customWidth="1"/>
    <col min="10" max="11" width="8.88671875" style="22"/>
    <col min="12" max="12" width="10.33203125" style="22" customWidth="1"/>
    <col min="13" max="16384" width="8.88671875" style="22"/>
  </cols>
  <sheetData>
    <row r="1" spans="1:8" ht="58.8" customHeight="1">
      <c r="A1" s="488" t="s">
        <v>214</v>
      </c>
      <c r="B1" s="489"/>
      <c r="C1" s="489"/>
      <c r="D1" s="489"/>
      <c r="E1" s="489"/>
      <c r="F1" s="489"/>
      <c r="G1" s="404"/>
      <c r="H1" s="404"/>
    </row>
    <row r="2" spans="1:8" ht="409.2" customHeight="1">
      <c r="A2" s="490" t="s">
        <v>233</v>
      </c>
      <c r="B2" s="491"/>
      <c r="C2" s="491"/>
      <c r="D2" s="491"/>
      <c r="E2" s="491"/>
      <c r="F2" s="491"/>
      <c r="G2" s="404"/>
      <c r="H2" s="404"/>
    </row>
    <row r="3" spans="1:8" s="9" customFormat="1" ht="53.25" customHeight="1">
      <c r="A3" s="405" t="s">
        <v>215</v>
      </c>
      <c r="B3" s="406" t="s">
        <v>216</v>
      </c>
      <c r="C3" s="406" t="s">
        <v>217</v>
      </c>
      <c r="D3" s="406" t="s">
        <v>218</v>
      </c>
      <c r="E3" s="406" t="s">
        <v>219</v>
      </c>
      <c r="F3" s="407" t="s">
        <v>220</v>
      </c>
      <c r="G3" s="408"/>
      <c r="H3" s="408"/>
    </row>
    <row r="4" spans="1:8" s="9" customFormat="1" ht="30" customHeight="1">
      <c r="A4" s="409" t="s">
        <v>0</v>
      </c>
      <c r="B4" s="416" t="s">
        <v>1</v>
      </c>
      <c r="C4" s="416"/>
      <c r="D4" s="416"/>
      <c r="E4" s="428"/>
      <c r="F4" s="417"/>
      <c r="G4" s="208"/>
    </row>
    <row r="5" spans="1:8" s="9" customFormat="1" ht="18" customHeight="1">
      <c r="A5" s="410"/>
      <c r="B5" s="411"/>
      <c r="C5" s="412"/>
      <c r="D5" s="413"/>
      <c r="E5" s="439"/>
      <c r="F5" s="414"/>
      <c r="G5" s="415"/>
      <c r="H5" s="358"/>
    </row>
    <row r="6" spans="1:8" s="9" customFormat="1" ht="358.5" customHeight="1">
      <c r="A6" s="216" t="s">
        <v>2</v>
      </c>
      <c r="B6" s="275" t="s">
        <v>3</v>
      </c>
      <c r="C6" s="360"/>
      <c r="D6" s="361"/>
      <c r="E6" s="440"/>
      <c r="F6" s="343"/>
      <c r="G6" s="344"/>
    </row>
    <row r="7" spans="1:8" s="9" customFormat="1" ht="251.25" customHeight="1">
      <c r="A7" s="180"/>
      <c r="B7" s="362" t="s">
        <v>4</v>
      </c>
      <c r="C7" s="363"/>
      <c r="D7" s="364"/>
      <c r="E7" s="441"/>
      <c r="F7" s="345"/>
      <c r="G7" s="344"/>
    </row>
    <row r="8" spans="1:8" s="9" customFormat="1" ht="208.5" customHeight="1">
      <c r="A8" s="10"/>
      <c r="B8" s="365" t="s">
        <v>5</v>
      </c>
      <c r="C8" s="366"/>
      <c r="D8" s="367"/>
      <c r="E8" s="442"/>
      <c r="F8" s="346"/>
      <c r="G8" s="332"/>
    </row>
    <row r="9" spans="1:8" s="9" customFormat="1" ht="19.5" customHeight="1">
      <c r="A9" s="56"/>
      <c r="B9" s="155" t="s">
        <v>6</v>
      </c>
      <c r="C9" s="368"/>
      <c r="D9" s="339"/>
      <c r="E9" s="443"/>
      <c r="F9" s="331"/>
      <c r="G9" s="332"/>
    </row>
    <row r="10" spans="1:8" s="9" customFormat="1" ht="19.5" customHeight="1">
      <c r="A10" s="56"/>
      <c r="B10" s="74" t="s">
        <v>7</v>
      </c>
      <c r="C10" s="67" t="s">
        <v>8</v>
      </c>
      <c r="D10" s="59">
        <v>22</v>
      </c>
      <c r="E10" s="444"/>
      <c r="F10" s="48">
        <f t="shared" ref="F10:F19" si="0">D10*E10</f>
        <v>0</v>
      </c>
      <c r="G10" s="126"/>
      <c r="H10" s="17"/>
    </row>
    <row r="11" spans="1:8" s="9" customFormat="1" ht="19.5" customHeight="1">
      <c r="A11" s="68"/>
      <c r="B11" s="98"/>
      <c r="C11" s="94"/>
      <c r="D11" s="122"/>
      <c r="E11" s="445"/>
      <c r="F11" s="52"/>
      <c r="G11" s="126"/>
      <c r="H11" s="17"/>
    </row>
    <row r="12" spans="1:8" s="9" customFormat="1" ht="19.5" customHeight="1">
      <c r="A12" s="369" t="s">
        <v>9</v>
      </c>
      <c r="B12" s="98" t="s">
        <v>10</v>
      </c>
      <c r="C12" s="94"/>
      <c r="D12" s="122"/>
      <c r="E12" s="445"/>
      <c r="F12" s="52"/>
      <c r="G12" s="126"/>
      <c r="H12" s="17"/>
    </row>
    <row r="13" spans="1:8" s="9" customFormat="1" ht="19.5" customHeight="1">
      <c r="A13" s="56"/>
      <c r="B13" s="74" t="s">
        <v>11</v>
      </c>
      <c r="C13" s="67" t="s">
        <v>8</v>
      </c>
      <c r="D13" s="59">
        <f>8</f>
        <v>8</v>
      </c>
      <c r="E13" s="444"/>
      <c r="F13" s="48">
        <f>D13*E13</f>
        <v>0</v>
      </c>
      <c r="G13" s="126"/>
      <c r="H13" s="17"/>
    </row>
    <row r="14" spans="1:8" s="9" customFormat="1" ht="19.5" customHeight="1">
      <c r="A14" s="68"/>
      <c r="B14" s="98"/>
      <c r="C14" s="94"/>
      <c r="D14" s="122"/>
      <c r="E14" s="445"/>
      <c r="F14" s="52"/>
      <c r="G14" s="126"/>
      <c r="H14" s="17"/>
    </row>
    <row r="15" spans="1:8" s="9" customFormat="1" ht="19.5" customHeight="1">
      <c r="A15" s="369" t="s">
        <v>12</v>
      </c>
      <c r="B15" s="98" t="s">
        <v>10</v>
      </c>
      <c r="C15" s="94"/>
      <c r="D15" s="122"/>
      <c r="E15" s="445"/>
      <c r="F15" s="52"/>
      <c r="G15" s="126"/>
      <c r="H15" s="17"/>
    </row>
    <row r="16" spans="1:8" s="9" customFormat="1" ht="19.5" customHeight="1">
      <c r="A16" s="56"/>
      <c r="B16" s="74" t="s">
        <v>13</v>
      </c>
      <c r="C16" s="67" t="s">
        <v>8</v>
      </c>
      <c r="D16" s="59">
        <f>8</f>
        <v>8</v>
      </c>
      <c r="E16" s="444"/>
      <c r="F16" s="48">
        <f>D16*E16</f>
        <v>0</v>
      </c>
      <c r="G16" s="126"/>
      <c r="H16" s="17"/>
    </row>
    <row r="17" spans="1:8" s="9" customFormat="1" ht="19.5" customHeight="1">
      <c r="A17" s="68"/>
      <c r="B17" s="98"/>
      <c r="C17" s="94"/>
      <c r="D17" s="122"/>
      <c r="E17" s="445"/>
      <c r="F17" s="52"/>
      <c r="G17" s="126"/>
      <c r="H17" s="17"/>
    </row>
    <row r="18" spans="1:8" s="9" customFormat="1" ht="19.5" customHeight="1">
      <c r="A18" s="369" t="s">
        <v>14</v>
      </c>
      <c r="B18" s="98" t="s">
        <v>10</v>
      </c>
      <c r="C18" s="94"/>
      <c r="D18" s="122"/>
      <c r="E18" s="445"/>
      <c r="F18" s="52"/>
      <c r="G18" s="126"/>
      <c r="H18" s="17"/>
    </row>
    <row r="19" spans="1:8" s="9" customFormat="1" ht="19.5" customHeight="1">
      <c r="A19" s="56"/>
      <c r="B19" s="74" t="s">
        <v>15</v>
      </c>
      <c r="C19" s="67" t="s">
        <v>8</v>
      </c>
      <c r="D19" s="59">
        <v>18.399999999999999</v>
      </c>
      <c r="E19" s="444"/>
      <c r="F19" s="48">
        <f t="shared" si="0"/>
        <v>0</v>
      </c>
      <c r="G19" s="126"/>
      <c r="H19" s="17"/>
    </row>
    <row r="20" spans="1:8" s="9" customFormat="1">
      <c r="A20" s="68"/>
      <c r="B20" s="98"/>
      <c r="C20" s="70"/>
      <c r="D20" s="370"/>
      <c r="E20" s="446"/>
      <c r="F20" s="347"/>
      <c r="G20" s="348"/>
      <c r="H20" s="55"/>
    </row>
    <row r="21" spans="1:8" s="9" customFormat="1" ht="390" customHeight="1">
      <c r="A21" s="216" t="s">
        <v>16</v>
      </c>
      <c r="B21" s="275" t="s">
        <v>17</v>
      </c>
      <c r="C21" s="360"/>
      <c r="D21" s="371"/>
      <c r="E21" s="440"/>
      <c r="F21" s="343"/>
      <c r="G21" s="344"/>
    </row>
    <row r="22" spans="1:8" s="9" customFormat="1" ht="387" customHeight="1">
      <c r="A22" s="180"/>
      <c r="B22" s="362" t="s">
        <v>18</v>
      </c>
      <c r="C22" s="372"/>
      <c r="D22" s="373"/>
      <c r="E22" s="447"/>
      <c r="F22" s="349"/>
      <c r="G22" s="350"/>
      <c r="H22" s="197"/>
    </row>
    <row r="23" spans="1:8" s="9" customFormat="1" ht="251.25" customHeight="1">
      <c r="A23" s="180"/>
      <c r="B23" s="374" t="s">
        <v>19</v>
      </c>
      <c r="C23" s="372"/>
      <c r="D23" s="373"/>
      <c r="E23" s="447"/>
      <c r="F23" s="349"/>
      <c r="G23" s="350"/>
      <c r="H23" s="197"/>
    </row>
    <row r="24" spans="1:8" s="9" customFormat="1" ht="404.25" customHeight="1">
      <c r="A24" s="180"/>
      <c r="B24" s="374" t="s">
        <v>20</v>
      </c>
      <c r="C24" s="375"/>
      <c r="D24" s="373"/>
      <c r="E24" s="447"/>
      <c r="F24" s="349"/>
      <c r="G24" s="350"/>
      <c r="H24" s="197"/>
    </row>
    <row r="25" spans="1:8" s="9" customFormat="1" ht="244.2" customHeight="1">
      <c r="A25" s="10"/>
      <c r="B25" s="376" t="s">
        <v>21</v>
      </c>
      <c r="C25" s="377"/>
      <c r="D25" s="378"/>
      <c r="E25" s="448"/>
      <c r="F25" s="351"/>
      <c r="G25" s="352"/>
      <c r="H25" s="197"/>
    </row>
    <row r="26" spans="1:8" s="9" customFormat="1" ht="18.75" customHeight="1">
      <c r="A26" s="56"/>
      <c r="B26" s="155" t="s">
        <v>22</v>
      </c>
      <c r="C26" s="379"/>
      <c r="D26" s="266"/>
      <c r="E26" s="444"/>
      <c r="F26" s="353"/>
      <c r="G26" s="352"/>
      <c r="H26" s="197"/>
    </row>
    <row r="27" spans="1:8" s="9" customFormat="1">
      <c r="A27" s="56"/>
      <c r="B27" s="74" t="s">
        <v>7</v>
      </c>
      <c r="C27" s="59" t="s">
        <v>8</v>
      </c>
      <c r="D27" s="59">
        <v>157</v>
      </c>
      <c r="E27" s="444"/>
      <c r="F27" s="48">
        <f t="shared" ref="F27:F36" si="1">D27*E27</f>
        <v>0</v>
      </c>
      <c r="G27" s="128"/>
      <c r="H27" s="17"/>
    </row>
    <row r="28" spans="1:8" s="9" customFormat="1">
      <c r="A28" s="68"/>
      <c r="B28" s="98"/>
      <c r="C28" s="122"/>
      <c r="D28" s="122"/>
      <c r="E28" s="445"/>
      <c r="F28" s="52"/>
      <c r="G28" s="128"/>
      <c r="H28" s="17"/>
    </row>
    <row r="29" spans="1:8" s="9" customFormat="1">
      <c r="A29" s="369" t="s">
        <v>23</v>
      </c>
      <c r="B29" s="98" t="s">
        <v>24</v>
      </c>
      <c r="C29" s="122"/>
      <c r="D29" s="122"/>
      <c r="E29" s="445"/>
      <c r="F29" s="52"/>
      <c r="G29" s="128"/>
      <c r="H29" s="17"/>
    </row>
    <row r="30" spans="1:8" s="9" customFormat="1">
      <c r="A30" s="56"/>
      <c r="B30" s="74" t="s">
        <v>11</v>
      </c>
      <c r="C30" s="59" t="s">
        <v>8</v>
      </c>
      <c r="D30" s="59">
        <v>118</v>
      </c>
      <c r="E30" s="444"/>
      <c r="F30" s="48">
        <f>D30*E30</f>
        <v>0</v>
      </c>
      <c r="G30" s="128"/>
      <c r="H30" s="17"/>
    </row>
    <row r="31" spans="1:8" s="9" customFormat="1">
      <c r="A31" s="68"/>
      <c r="B31" s="98"/>
      <c r="C31" s="122"/>
      <c r="D31" s="122"/>
      <c r="E31" s="445"/>
      <c r="F31" s="52"/>
      <c r="G31" s="128"/>
      <c r="H31" s="17"/>
    </row>
    <row r="32" spans="1:8" s="9" customFormat="1">
      <c r="A32" s="369" t="s">
        <v>25</v>
      </c>
      <c r="B32" s="98" t="s">
        <v>24</v>
      </c>
      <c r="C32" s="122"/>
      <c r="D32" s="122"/>
      <c r="E32" s="445"/>
      <c r="F32" s="52"/>
      <c r="G32" s="128"/>
      <c r="H32" s="17"/>
    </row>
    <row r="33" spans="1:8" s="9" customFormat="1">
      <c r="A33" s="56"/>
      <c r="B33" s="74" t="s">
        <v>13</v>
      </c>
      <c r="C33" s="59" t="s">
        <v>8</v>
      </c>
      <c r="D33" s="59">
        <f>132</f>
        <v>132</v>
      </c>
      <c r="E33" s="444"/>
      <c r="F33" s="48">
        <f>D33*E33</f>
        <v>0</v>
      </c>
      <c r="G33" s="128"/>
      <c r="H33" s="17"/>
    </row>
    <row r="34" spans="1:8" s="9" customFormat="1">
      <c r="A34" s="68"/>
      <c r="B34" s="98"/>
      <c r="C34" s="122"/>
      <c r="D34" s="122"/>
      <c r="E34" s="445"/>
      <c r="F34" s="52"/>
      <c r="G34" s="128"/>
      <c r="H34" s="17"/>
    </row>
    <row r="35" spans="1:8" s="9" customFormat="1">
      <c r="A35" s="369" t="s">
        <v>26</v>
      </c>
      <c r="B35" s="98" t="s">
        <v>24</v>
      </c>
      <c r="C35" s="122"/>
      <c r="D35" s="122"/>
      <c r="E35" s="445"/>
      <c r="F35" s="52"/>
      <c r="G35" s="128"/>
      <c r="H35" s="17"/>
    </row>
    <row r="36" spans="1:8" s="9" customFormat="1">
      <c r="A36" s="56"/>
      <c r="B36" s="74" t="s">
        <v>15</v>
      </c>
      <c r="C36" s="59" t="s">
        <v>8</v>
      </c>
      <c r="D36" s="59">
        <v>146</v>
      </c>
      <c r="E36" s="444"/>
      <c r="F36" s="48">
        <f t="shared" si="1"/>
        <v>0</v>
      </c>
      <c r="G36" s="128"/>
      <c r="H36" s="17"/>
    </row>
    <row r="37" spans="1:8" s="9" customFormat="1">
      <c r="A37" s="92"/>
      <c r="B37" s="380"/>
      <c r="C37" s="268"/>
      <c r="D37" s="122"/>
      <c r="E37" s="445"/>
      <c r="F37" s="52"/>
      <c r="G37" s="128"/>
      <c r="H37" s="17"/>
    </row>
    <row r="38" spans="1:8" s="9" customFormat="1" ht="365.25" customHeight="1">
      <c r="A38" s="101" t="s">
        <v>27</v>
      </c>
      <c r="B38" s="381" t="s">
        <v>28</v>
      </c>
      <c r="C38" s="382"/>
      <c r="D38" s="383"/>
      <c r="E38" s="449"/>
      <c r="F38" s="354"/>
      <c r="G38" s="355"/>
      <c r="H38" s="197"/>
    </row>
    <row r="39" spans="1:8" s="9" customFormat="1" ht="223.5" customHeight="1">
      <c r="A39" s="145"/>
      <c r="B39" s="384" t="s">
        <v>29</v>
      </c>
      <c r="C39" s="382"/>
      <c r="D39" s="383"/>
      <c r="E39" s="449"/>
      <c r="F39" s="354"/>
      <c r="G39" s="355"/>
      <c r="H39" s="197"/>
    </row>
    <row r="40" spans="1:8" s="9" customFormat="1" ht="285.75" customHeight="1">
      <c r="A40" s="101"/>
      <c r="B40" s="385" t="s">
        <v>30</v>
      </c>
      <c r="C40" s="382"/>
      <c r="D40" s="383"/>
      <c r="E40" s="449"/>
      <c r="F40" s="354"/>
      <c r="G40" s="355"/>
      <c r="H40" s="197"/>
    </row>
    <row r="41" spans="1:8" s="9" customFormat="1" ht="20.25" customHeight="1">
      <c r="A41" s="386"/>
      <c r="B41" s="387" t="s">
        <v>31</v>
      </c>
      <c r="C41" s="59"/>
      <c r="D41" s="388"/>
      <c r="E41" s="427"/>
      <c r="F41" s="356"/>
      <c r="G41" s="355"/>
      <c r="H41" s="197"/>
    </row>
    <row r="42" spans="1:8" s="9" customFormat="1" ht="21.75" customHeight="1">
      <c r="A42" s="386"/>
      <c r="B42" s="389" t="s">
        <v>32</v>
      </c>
      <c r="C42" s="59"/>
      <c r="D42" s="388"/>
      <c r="E42" s="427"/>
      <c r="F42" s="356"/>
      <c r="G42" s="355"/>
      <c r="H42" s="197"/>
    </row>
    <row r="43" spans="1:8" s="9" customFormat="1" ht="19.5" customHeight="1">
      <c r="A43" s="73"/>
      <c r="B43" s="74" t="s">
        <v>33</v>
      </c>
      <c r="C43" s="59" t="s">
        <v>8</v>
      </c>
      <c r="D43" s="59">
        <v>176</v>
      </c>
      <c r="E43" s="444"/>
      <c r="F43" s="48">
        <f t="shared" ref="F43" si="2">D43*E43</f>
        <v>0</v>
      </c>
      <c r="G43" s="128"/>
      <c r="H43" s="17"/>
    </row>
    <row r="44" spans="1:8" s="9" customFormat="1" ht="21.75" customHeight="1">
      <c r="A44" s="92"/>
      <c r="B44" s="98"/>
      <c r="C44" s="122"/>
      <c r="D44" s="122"/>
      <c r="E44" s="445"/>
      <c r="F44" s="52"/>
      <c r="G44" s="128"/>
      <c r="H44" s="17"/>
    </row>
    <row r="45" spans="1:8" s="9" customFormat="1" ht="21.75" customHeight="1">
      <c r="A45" s="390" t="s">
        <v>34</v>
      </c>
      <c r="B45" s="98" t="s">
        <v>35</v>
      </c>
      <c r="C45" s="122"/>
      <c r="D45" s="122"/>
      <c r="E45" s="445"/>
      <c r="F45" s="52"/>
      <c r="G45" s="128"/>
      <c r="H45" s="17"/>
    </row>
    <row r="46" spans="1:8" s="9" customFormat="1" ht="21.75" customHeight="1">
      <c r="A46" s="386"/>
      <c r="B46" s="389" t="s">
        <v>32</v>
      </c>
      <c r="C46" s="59"/>
      <c r="D46" s="388"/>
      <c r="E46" s="427"/>
      <c r="F46" s="356"/>
      <c r="G46" s="355"/>
      <c r="H46" s="197"/>
    </row>
    <row r="47" spans="1:8" s="9" customFormat="1" ht="21" customHeight="1">
      <c r="A47" s="73"/>
      <c r="B47" s="74" t="s">
        <v>15</v>
      </c>
      <c r="C47" s="59" t="s">
        <v>8</v>
      </c>
      <c r="D47" s="59">
        <v>176</v>
      </c>
      <c r="E47" s="444"/>
      <c r="F47" s="48">
        <f t="shared" ref="F47" si="3">D47*E47</f>
        <v>0</v>
      </c>
      <c r="G47" s="128"/>
      <c r="H47" s="17"/>
    </row>
    <row r="48" spans="1:8" s="9" customFormat="1" ht="20.25" customHeight="1">
      <c r="A48" s="391"/>
      <c r="B48" s="392"/>
      <c r="C48" s="393"/>
      <c r="D48" s="394"/>
      <c r="E48" s="450"/>
      <c r="F48" s="357"/>
      <c r="G48" s="16"/>
      <c r="H48" s="132"/>
    </row>
    <row r="49" spans="1:8" s="358" customFormat="1" ht="22.5" customHeight="1">
      <c r="A49" s="184"/>
      <c r="B49" s="395" t="s">
        <v>36</v>
      </c>
      <c r="C49" s="396"/>
      <c r="D49" s="397"/>
      <c r="E49" s="451"/>
      <c r="F49" s="188">
        <f>SUM(F5:F48)</f>
        <v>0</v>
      </c>
      <c r="G49" s="8"/>
      <c r="H49" s="8"/>
    </row>
    <row r="50" spans="1:8" s="358" customFormat="1" ht="22.5" customHeight="1">
      <c r="A50" s="398"/>
      <c r="B50" s="399"/>
      <c r="C50" s="400"/>
      <c r="D50" s="401"/>
      <c r="E50" s="452"/>
      <c r="F50" s="359"/>
      <c r="G50" s="8"/>
      <c r="H50" s="8"/>
    </row>
    <row r="51" spans="1:8" s="18" customFormat="1" ht="19.5" customHeight="1">
      <c r="A51" s="149"/>
      <c r="B51" s="402"/>
      <c r="C51" s="264"/>
      <c r="D51" s="403"/>
      <c r="E51" s="436"/>
      <c r="F51" s="257"/>
      <c r="G51" s="50"/>
      <c r="H51" s="50"/>
    </row>
    <row r="52" spans="1:8" s="18" customFormat="1" ht="35.25" customHeight="1">
      <c r="A52" s="191" t="s">
        <v>37</v>
      </c>
      <c r="B52" s="418" t="s">
        <v>43</v>
      </c>
      <c r="C52" s="416"/>
      <c r="D52" s="416"/>
      <c r="E52" s="428"/>
      <c r="F52" s="417"/>
      <c r="G52" s="208"/>
      <c r="H52" s="9"/>
    </row>
    <row r="53" spans="1:8" s="18" customFormat="1" ht="20.25" customHeight="1">
      <c r="A53" s="299"/>
      <c r="B53" s="334"/>
      <c r="C53" s="335"/>
      <c r="D53" s="209"/>
      <c r="E53" s="429"/>
      <c r="F53" s="329"/>
      <c r="G53" s="208"/>
      <c r="H53" s="9"/>
    </row>
    <row r="54" spans="1:8" s="18" customFormat="1" ht="318" customHeight="1">
      <c r="A54" s="145" t="s">
        <v>2</v>
      </c>
      <c r="B54" s="72" t="s">
        <v>44</v>
      </c>
      <c r="C54" s="336"/>
      <c r="D54" s="337"/>
      <c r="E54" s="453"/>
      <c r="F54" s="330"/>
      <c r="G54" s="208"/>
      <c r="H54" s="9"/>
    </row>
    <row r="55" spans="1:8" s="18" customFormat="1" ht="23.25" customHeight="1">
      <c r="A55" s="56"/>
      <c r="B55" s="306" t="s">
        <v>45</v>
      </c>
      <c r="C55" s="153"/>
      <c r="D55" s="224"/>
      <c r="E55" s="435"/>
      <c r="F55" s="218"/>
    </row>
    <row r="56" spans="1:8" s="18" customFormat="1" ht="23.25" customHeight="1">
      <c r="A56" s="56"/>
      <c r="B56" s="306" t="s">
        <v>46</v>
      </c>
      <c r="C56" s="338"/>
      <c r="D56" s="339"/>
      <c r="E56" s="454"/>
      <c r="F56" s="331"/>
      <c r="G56" s="332"/>
      <c r="H56" s="9"/>
    </row>
    <row r="57" spans="1:8" s="18" customFormat="1" ht="23.25" customHeight="1">
      <c r="A57" s="265"/>
      <c r="B57" s="57" t="s">
        <v>47</v>
      </c>
      <c r="C57" s="59" t="s">
        <v>48</v>
      </c>
      <c r="D57" s="59">
        <f>138</f>
        <v>138</v>
      </c>
      <c r="E57" s="444"/>
      <c r="F57" s="48">
        <f>D57*E57</f>
        <v>0</v>
      </c>
      <c r="G57" s="16"/>
      <c r="H57" s="17"/>
    </row>
    <row r="58" spans="1:8" s="18" customFormat="1" ht="18" customHeight="1">
      <c r="A58" s="299"/>
      <c r="B58" s="340"/>
      <c r="C58" s="341"/>
      <c r="D58" s="342"/>
      <c r="E58" s="455"/>
      <c r="F58" s="333"/>
      <c r="G58" s="208"/>
      <c r="H58" s="9"/>
    </row>
    <row r="59" spans="1:8" s="9" customFormat="1" ht="28.5" customHeight="1">
      <c r="A59" s="315" t="s">
        <v>9</v>
      </c>
      <c r="B59" s="275" t="s">
        <v>49</v>
      </c>
      <c r="C59" s="321"/>
      <c r="D59" s="318"/>
      <c r="E59" s="456"/>
      <c r="F59" s="305"/>
      <c r="G59" s="16"/>
      <c r="H59" s="199"/>
    </row>
    <row r="60" spans="1:8" s="9" customFormat="1" ht="335.25" customHeight="1">
      <c r="A60" s="279" t="s">
        <v>50</v>
      </c>
      <c r="B60" s="146" t="s">
        <v>51</v>
      </c>
      <c r="C60" s="280"/>
      <c r="D60" s="281"/>
      <c r="E60" s="457"/>
      <c r="F60" s="259"/>
      <c r="G60" s="16"/>
      <c r="H60" s="199"/>
    </row>
    <row r="61" spans="1:8" s="18" customFormat="1" ht="20.25" customHeight="1">
      <c r="A61" s="265"/>
      <c r="B61" s="57" t="s">
        <v>52</v>
      </c>
      <c r="C61" s="59"/>
      <c r="D61" s="59"/>
      <c r="E61" s="444"/>
      <c r="F61" s="48"/>
      <c r="G61" s="16"/>
      <c r="H61" s="17"/>
    </row>
    <row r="62" spans="1:8" s="18" customFormat="1" ht="23.25" customHeight="1">
      <c r="A62" s="56"/>
      <c r="B62" s="306" t="s">
        <v>53</v>
      </c>
      <c r="C62" s="153"/>
      <c r="D62" s="224"/>
      <c r="E62" s="435"/>
      <c r="F62" s="218"/>
    </row>
    <row r="63" spans="1:8" s="18" customFormat="1" ht="20.25" customHeight="1">
      <c r="A63" s="265"/>
      <c r="B63" s="309" t="s">
        <v>54</v>
      </c>
      <c r="C63" s="59" t="s">
        <v>48</v>
      </c>
      <c r="D63" s="59">
        <f>255</f>
        <v>255</v>
      </c>
      <c r="E63" s="444"/>
      <c r="F63" s="48">
        <f>D63*E63</f>
        <v>0</v>
      </c>
      <c r="G63" s="16"/>
      <c r="H63" s="17"/>
    </row>
    <row r="64" spans="1:8" s="18" customFormat="1" ht="28.5" customHeight="1">
      <c r="A64" s="166"/>
      <c r="B64" s="309" t="s">
        <v>55</v>
      </c>
      <c r="C64" s="59" t="s">
        <v>48</v>
      </c>
      <c r="D64" s="59">
        <f>24</f>
        <v>24</v>
      </c>
      <c r="E64" s="444"/>
      <c r="F64" s="48">
        <f>D64*E64</f>
        <v>0</v>
      </c>
      <c r="G64" s="16"/>
      <c r="H64" s="17"/>
    </row>
    <row r="65" spans="1:8" s="9" customFormat="1" ht="301.5" customHeight="1">
      <c r="A65" s="279" t="s">
        <v>56</v>
      </c>
      <c r="B65" s="72" t="s">
        <v>57</v>
      </c>
      <c r="C65" s="280"/>
      <c r="D65" s="281"/>
      <c r="E65" s="457"/>
      <c r="F65" s="259"/>
      <c r="G65" s="16"/>
      <c r="H65" s="199"/>
    </row>
    <row r="66" spans="1:8" s="18" customFormat="1" ht="20.25" customHeight="1">
      <c r="A66" s="265"/>
      <c r="B66" s="57" t="s">
        <v>52</v>
      </c>
      <c r="C66" s="59"/>
      <c r="D66" s="59"/>
      <c r="E66" s="444"/>
      <c r="F66" s="48"/>
      <c r="G66" s="16"/>
      <c r="H66" s="17"/>
    </row>
    <row r="67" spans="1:8" s="18" customFormat="1" ht="23.25" customHeight="1">
      <c r="A67" s="56"/>
      <c r="B67" s="306" t="s">
        <v>53</v>
      </c>
      <c r="C67" s="153"/>
      <c r="D67" s="224"/>
      <c r="E67" s="435"/>
      <c r="F67" s="218"/>
    </row>
    <row r="68" spans="1:8" s="18" customFormat="1" ht="30.75" customHeight="1">
      <c r="A68" s="307"/>
      <c r="B68" s="57" t="s">
        <v>58</v>
      </c>
      <c r="C68" s="59" t="s">
        <v>48</v>
      </c>
      <c r="D68" s="59">
        <f>76</f>
        <v>76</v>
      </c>
      <c r="E68" s="444"/>
      <c r="F68" s="48">
        <f>D68*E68</f>
        <v>0</v>
      </c>
      <c r="G68" s="16"/>
      <c r="H68" s="17"/>
    </row>
    <row r="69" spans="1:8" s="9" customFormat="1" ht="273.75" customHeight="1">
      <c r="A69" s="308" t="s">
        <v>59</v>
      </c>
      <c r="B69" s="146" t="s">
        <v>60</v>
      </c>
      <c r="C69" s="280"/>
      <c r="D69" s="281"/>
      <c r="E69" s="457"/>
      <c r="F69" s="259"/>
      <c r="G69" s="16"/>
      <c r="H69" s="199"/>
    </row>
    <row r="70" spans="1:8" s="18" customFormat="1" ht="20.25" customHeight="1">
      <c r="A70" s="265"/>
      <c r="B70" s="57" t="s">
        <v>52</v>
      </c>
      <c r="C70" s="59"/>
      <c r="D70" s="59"/>
      <c r="E70" s="444"/>
      <c r="F70" s="48"/>
      <c r="G70" s="16"/>
      <c r="H70" s="17"/>
    </row>
    <row r="71" spans="1:8" s="18" customFormat="1" ht="23.25" customHeight="1">
      <c r="A71" s="56"/>
      <c r="B71" s="306" t="s">
        <v>53</v>
      </c>
      <c r="C71" s="153"/>
      <c r="D71" s="224"/>
      <c r="E71" s="435"/>
      <c r="F71" s="218"/>
    </row>
    <row r="72" spans="1:8" s="18" customFormat="1" ht="20.25" customHeight="1">
      <c r="A72" s="166"/>
      <c r="B72" s="309" t="s">
        <v>61</v>
      </c>
      <c r="C72" s="59" t="s">
        <v>48</v>
      </c>
      <c r="D72" s="59">
        <f>14</f>
        <v>14</v>
      </c>
      <c r="E72" s="444"/>
      <c r="F72" s="48">
        <f>D72*E72</f>
        <v>0</v>
      </c>
      <c r="G72" s="16"/>
      <c r="H72" s="17"/>
    </row>
    <row r="73" spans="1:8" s="9" customFormat="1" ht="78.75" customHeight="1">
      <c r="A73" s="310"/>
      <c r="B73" s="311" t="s">
        <v>62</v>
      </c>
      <c r="C73" s="312"/>
      <c r="D73" s="204"/>
      <c r="E73" s="458"/>
      <c r="F73" s="198"/>
      <c r="G73" s="16"/>
      <c r="H73" s="199"/>
    </row>
    <row r="74" spans="1:8" s="9" customFormat="1" ht="318.75" customHeight="1">
      <c r="A74" s="205"/>
      <c r="B74" s="72" t="s">
        <v>63</v>
      </c>
      <c r="C74" s="313"/>
      <c r="D74" s="314"/>
      <c r="E74" s="459"/>
      <c r="F74" s="304"/>
      <c r="G74" s="16"/>
      <c r="H74" s="199"/>
    </row>
    <row r="75" spans="1:8" s="9" customFormat="1" ht="354" customHeight="1">
      <c r="A75" s="315"/>
      <c r="B75" s="316" t="s">
        <v>64</v>
      </c>
      <c r="C75" s="317"/>
      <c r="D75" s="318"/>
      <c r="E75" s="456"/>
      <c r="F75" s="305"/>
      <c r="G75" s="16"/>
      <c r="H75" s="199"/>
    </row>
    <row r="76" spans="1:8" s="9" customFormat="1" ht="361.5" customHeight="1">
      <c r="A76" s="201"/>
      <c r="B76" s="202" t="s">
        <v>65</v>
      </c>
      <c r="C76" s="203"/>
      <c r="D76" s="204"/>
      <c r="E76" s="458"/>
      <c r="F76" s="198"/>
      <c r="G76" s="16"/>
      <c r="H76" s="199"/>
    </row>
    <row r="77" spans="1:8" s="18" customFormat="1" ht="18" customHeight="1">
      <c r="A77" s="319"/>
      <c r="B77" s="320"/>
      <c r="C77" s="233"/>
      <c r="D77" s="233"/>
      <c r="E77" s="460"/>
      <c r="F77" s="221"/>
      <c r="G77" s="16"/>
      <c r="H77" s="17"/>
    </row>
    <row r="78" spans="1:8" s="9" customFormat="1" ht="28.5" customHeight="1">
      <c r="A78" s="315" t="s">
        <v>12</v>
      </c>
      <c r="B78" s="275" t="s">
        <v>66</v>
      </c>
      <c r="C78" s="321"/>
      <c r="D78" s="318"/>
      <c r="E78" s="456"/>
      <c r="F78" s="305"/>
      <c r="G78" s="16"/>
      <c r="H78" s="199"/>
    </row>
    <row r="79" spans="1:8" s="9" customFormat="1" ht="183" customHeight="1">
      <c r="A79" s="279" t="s">
        <v>67</v>
      </c>
      <c r="B79" s="146" t="s">
        <v>68</v>
      </c>
      <c r="C79" s="280"/>
      <c r="D79" s="281"/>
      <c r="E79" s="457"/>
      <c r="F79" s="259"/>
      <c r="G79" s="16"/>
      <c r="H79" s="199"/>
    </row>
    <row r="80" spans="1:8" s="18" customFormat="1" ht="23.25" customHeight="1">
      <c r="A80" s="265"/>
      <c r="B80" s="57" t="s">
        <v>52</v>
      </c>
      <c r="C80" s="59"/>
      <c r="D80" s="59"/>
      <c r="E80" s="444"/>
      <c r="F80" s="48"/>
      <c r="G80" s="16"/>
      <c r="H80" s="17"/>
    </row>
    <row r="81" spans="1:8" s="18" customFormat="1" ht="22.5" customHeight="1">
      <c r="A81" s="56"/>
      <c r="B81" s="306" t="s">
        <v>53</v>
      </c>
      <c r="C81" s="153"/>
      <c r="D81" s="224"/>
      <c r="E81" s="435"/>
      <c r="F81" s="218"/>
    </row>
    <row r="82" spans="1:8" s="18" customFormat="1" ht="20.25" customHeight="1">
      <c r="A82" s="265"/>
      <c r="B82" s="309" t="s">
        <v>69</v>
      </c>
      <c r="C82" s="59" t="s">
        <v>48</v>
      </c>
      <c r="D82" s="59">
        <v>30</v>
      </c>
      <c r="E82" s="444"/>
      <c r="F82" s="48">
        <f>D82*E82</f>
        <v>0</v>
      </c>
      <c r="G82" s="16"/>
      <c r="H82" s="17"/>
    </row>
    <row r="83" spans="1:8" s="9" customFormat="1" ht="269.25" customHeight="1">
      <c r="A83" s="279" t="s">
        <v>70</v>
      </c>
      <c r="B83" s="72" t="s">
        <v>71</v>
      </c>
      <c r="C83" s="280"/>
      <c r="D83" s="281"/>
      <c r="E83" s="457"/>
      <c r="F83" s="259"/>
      <c r="G83" s="16"/>
      <c r="H83" s="199"/>
    </row>
    <row r="84" spans="1:8" s="18" customFormat="1" ht="20.25" customHeight="1">
      <c r="A84" s="265"/>
      <c r="B84" s="57" t="s">
        <v>52</v>
      </c>
      <c r="C84" s="59"/>
      <c r="D84" s="59"/>
      <c r="E84" s="444"/>
      <c r="F84" s="48"/>
      <c r="G84" s="16"/>
      <c r="H84" s="17"/>
    </row>
    <row r="85" spans="1:8" s="18" customFormat="1" ht="23.25" customHeight="1">
      <c r="A85" s="56"/>
      <c r="B85" s="306" t="s">
        <v>53</v>
      </c>
      <c r="C85" s="153"/>
      <c r="D85" s="224"/>
      <c r="E85" s="435"/>
      <c r="F85" s="218"/>
    </row>
    <row r="86" spans="1:8" s="18" customFormat="1" ht="30.75" customHeight="1">
      <c r="A86" s="307"/>
      <c r="B86" s="57" t="s">
        <v>72</v>
      </c>
      <c r="C86" s="59" t="s">
        <v>48</v>
      </c>
      <c r="D86" s="59">
        <v>38</v>
      </c>
      <c r="E86" s="444"/>
      <c r="F86" s="48">
        <f>D86*E86</f>
        <v>0</v>
      </c>
      <c r="G86" s="16"/>
      <c r="H86" s="17"/>
    </row>
    <row r="87" spans="1:8" s="9" customFormat="1" ht="261.75" customHeight="1">
      <c r="A87" s="308" t="s">
        <v>73</v>
      </c>
      <c r="B87" s="146" t="s">
        <v>74</v>
      </c>
      <c r="C87" s="280"/>
      <c r="D87" s="281"/>
      <c r="E87" s="457"/>
      <c r="F87" s="259"/>
      <c r="G87" s="16"/>
      <c r="H87" s="199"/>
    </row>
    <row r="88" spans="1:8" s="18" customFormat="1" ht="20.25" customHeight="1">
      <c r="A88" s="265"/>
      <c r="B88" s="57" t="s">
        <v>52</v>
      </c>
      <c r="C88" s="59"/>
      <c r="D88" s="59"/>
      <c r="E88" s="444"/>
      <c r="F88" s="48"/>
      <c r="G88" s="16"/>
      <c r="H88" s="17"/>
    </row>
    <row r="89" spans="1:8" s="18" customFormat="1" ht="23.25" customHeight="1">
      <c r="A89" s="56"/>
      <c r="B89" s="306" t="s">
        <v>53</v>
      </c>
      <c r="C89" s="153"/>
      <c r="D89" s="224"/>
      <c r="E89" s="435"/>
      <c r="F89" s="218"/>
    </row>
    <row r="90" spans="1:8" s="18" customFormat="1" ht="20.25" customHeight="1">
      <c r="A90" s="166"/>
      <c r="B90" s="309" t="s">
        <v>75</v>
      </c>
      <c r="C90" s="59" t="s">
        <v>48</v>
      </c>
      <c r="D90" s="59">
        <v>53.5</v>
      </c>
      <c r="E90" s="444"/>
      <c r="F90" s="48">
        <f>D90*E90</f>
        <v>0</v>
      </c>
      <c r="G90" s="16"/>
      <c r="H90" s="17"/>
    </row>
    <row r="91" spans="1:8" s="9" customFormat="1" ht="78.75" customHeight="1">
      <c r="A91" s="310"/>
      <c r="B91" s="322" t="s">
        <v>76</v>
      </c>
      <c r="C91" s="312"/>
      <c r="D91" s="204"/>
      <c r="E91" s="458"/>
      <c r="F91" s="198"/>
      <c r="G91" s="16"/>
      <c r="H91" s="199"/>
    </row>
    <row r="92" spans="1:8" s="9" customFormat="1" ht="319.5" customHeight="1">
      <c r="A92" s="205"/>
      <c r="B92" s="72" t="s">
        <v>63</v>
      </c>
      <c r="C92" s="313"/>
      <c r="D92" s="314"/>
      <c r="E92" s="459"/>
      <c r="F92" s="304"/>
      <c r="G92" s="16"/>
      <c r="H92" s="199"/>
    </row>
    <row r="93" spans="1:8" s="9" customFormat="1" ht="352.5" customHeight="1">
      <c r="A93" s="315"/>
      <c r="B93" s="316" t="s">
        <v>64</v>
      </c>
      <c r="C93" s="317"/>
      <c r="D93" s="318"/>
      <c r="E93" s="456"/>
      <c r="F93" s="305"/>
      <c r="G93" s="16"/>
      <c r="H93" s="199"/>
    </row>
    <row r="94" spans="1:8" s="9" customFormat="1" ht="366" customHeight="1">
      <c r="A94" s="201"/>
      <c r="B94" s="202" t="s">
        <v>77</v>
      </c>
      <c r="C94" s="203"/>
      <c r="D94" s="204"/>
      <c r="E94" s="458"/>
      <c r="F94" s="198"/>
      <c r="G94" s="16"/>
      <c r="H94" s="199"/>
    </row>
    <row r="95" spans="1:8" s="18" customFormat="1" ht="18.75" customHeight="1">
      <c r="A95" s="323"/>
      <c r="B95" s="320"/>
      <c r="C95" s="233"/>
      <c r="D95" s="233"/>
      <c r="E95" s="460"/>
      <c r="F95" s="221"/>
      <c r="G95" s="16"/>
      <c r="H95" s="17"/>
    </row>
    <row r="96" spans="1:8" s="18" customFormat="1" ht="349.5" customHeight="1">
      <c r="A96" s="324" t="s">
        <v>14</v>
      </c>
      <c r="B96" s="275" t="s">
        <v>78</v>
      </c>
      <c r="C96" s="233"/>
      <c r="D96" s="233"/>
      <c r="E96" s="460"/>
      <c r="F96" s="221"/>
      <c r="G96" s="16"/>
      <c r="H96" s="17"/>
    </row>
    <row r="97" spans="1:8" s="9" customFormat="1" ht="291.75" customHeight="1">
      <c r="A97" s="205"/>
      <c r="B97" s="72" t="s">
        <v>79</v>
      </c>
      <c r="C97" s="325"/>
      <c r="D97" s="314"/>
      <c r="E97" s="459"/>
      <c r="F97" s="304"/>
      <c r="G97" s="16"/>
      <c r="H97" s="199"/>
    </row>
    <row r="98" spans="1:8" s="9" customFormat="1" ht="271.5" customHeight="1">
      <c r="A98" s="205"/>
      <c r="B98" s="326" t="s">
        <v>80</v>
      </c>
      <c r="C98" s="313"/>
      <c r="D98" s="314"/>
      <c r="E98" s="459"/>
      <c r="F98" s="304"/>
      <c r="G98" s="16"/>
      <c r="H98" s="199"/>
    </row>
    <row r="99" spans="1:8" s="9" customFormat="1" ht="364.5" customHeight="1">
      <c r="A99" s="308"/>
      <c r="B99" s="72" t="s">
        <v>81</v>
      </c>
      <c r="C99" s="313"/>
      <c r="D99" s="314"/>
      <c r="E99" s="459"/>
      <c r="F99" s="304"/>
      <c r="G99" s="16"/>
      <c r="H99" s="199"/>
    </row>
    <row r="100" spans="1:8" s="18" customFormat="1" ht="20.25" customHeight="1">
      <c r="A100" s="265"/>
      <c r="B100" s="57" t="s">
        <v>52</v>
      </c>
      <c r="C100" s="59"/>
      <c r="D100" s="59"/>
      <c r="E100" s="444"/>
      <c r="F100" s="48"/>
      <c r="G100" s="16"/>
      <c r="H100" s="17"/>
    </row>
    <row r="101" spans="1:8" s="18" customFormat="1" ht="23.25" customHeight="1">
      <c r="A101" s="73"/>
      <c r="B101" s="152" t="s">
        <v>53</v>
      </c>
      <c r="C101" s="153"/>
      <c r="D101" s="224"/>
      <c r="E101" s="435"/>
      <c r="F101" s="218"/>
    </row>
    <row r="102" spans="1:8" s="18" customFormat="1" ht="20.25" customHeight="1">
      <c r="A102" s="166"/>
      <c r="B102" s="309" t="s">
        <v>82</v>
      </c>
      <c r="C102" s="59" t="s">
        <v>48</v>
      </c>
      <c r="D102" s="59">
        <v>16</v>
      </c>
      <c r="E102" s="444"/>
      <c r="F102" s="48">
        <f>D102*E102</f>
        <v>0</v>
      </c>
      <c r="G102" s="16"/>
      <c r="H102" s="17"/>
    </row>
    <row r="103" spans="1:8" s="18" customFormat="1" ht="20.25" customHeight="1">
      <c r="A103" s="319"/>
      <c r="B103" s="320"/>
      <c r="C103" s="233"/>
      <c r="D103" s="233"/>
      <c r="E103" s="460"/>
      <c r="F103" s="221"/>
      <c r="G103" s="16"/>
      <c r="H103" s="17"/>
    </row>
    <row r="104" spans="1:8" s="18" customFormat="1" ht="271.5" customHeight="1">
      <c r="A104" s="64" t="s">
        <v>16</v>
      </c>
      <c r="B104" s="275" t="s">
        <v>83</v>
      </c>
      <c r="C104" s="233"/>
      <c r="D104" s="233"/>
      <c r="E104" s="460"/>
      <c r="F104" s="221"/>
      <c r="G104" s="16"/>
      <c r="H104" s="17"/>
    </row>
    <row r="105" spans="1:8" s="9" customFormat="1" ht="259.5" customHeight="1">
      <c r="A105" s="205"/>
      <c r="B105" s="326" t="s">
        <v>84</v>
      </c>
      <c r="C105" s="313"/>
      <c r="D105" s="314"/>
      <c r="E105" s="459"/>
      <c r="F105" s="304"/>
      <c r="G105" s="16"/>
      <c r="H105" s="199"/>
    </row>
    <row r="106" spans="1:8" s="9" customFormat="1" ht="198" customHeight="1">
      <c r="A106" s="205"/>
      <c r="B106" s="326" t="s">
        <v>85</v>
      </c>
      <c r="C106" s="313"/>
      <c r="D106" s="314"/>
      <c r="E106" s="459"/>
      <c r="F106" s="304"/>
      <c r="G106" s="16"/>
      <c r="H106" s="199"/>
    </row>
    <row r="107" spans="1:8" s="18" customFormat="1" ht="22.5" customHeight="1">
      <c r="A107" s="265"/>
      <c r="B107" s="57" t="s">
        <v>52</v>
      </c>
      <c r="C107" s="59" t="s">
        <v>48</v>
      </c>
      <c r="D107" s="59">
        <f>120</f>
        <v>120</v>
      </c>
      <c r="E107" s="444"/>
      <c r="F107" s="48">
        <f>D107*E107</f>
        <v>0</v>
      </c>
      <c r="G107" s="16"/>
      <c r="H107" s="17"/>
    </row>
    <row r="108" spans="1:8" s="18" customFormat="1" ht="20.25" customHeight="1">
      <c r="A108" s="319"/>
      <c r="B108" s="327"/>
      <c r="C108" s="328"/>
      <c r="D108" s="71"/>
      <c r="E108" s="461"/>
      <c r="F108" s="136"/>
      <c r="G108" s="16"/>
      <c r="H108" s="17"/>
    </row>
    <row r="109" spans="1:8" s="18" customFormat="1" ht="34.5" customHeight="1">
      <c r="A109" s="184"/>
      <c r="B109" s="493" t="s">
        <v>86</v>
      </c>
      <c r="C109" s="494"/>
      <c r="D109" s="495"/>
      <c r="E109" s="462"/>
      <c r="F109" s="222">
        <f>SUM(F54:F108)</f>
        <v>0</v>
      </c>
      <c r="G109" s="8"/>
      <c r="H109" s="8"/>
    </row>
    <row r="110" spans="1:8" s="18" customFormat="1" ht="20.25" customHeight="1">
      <c r="A110" s="303"/>
      <c r="B110" s="300"/>
      <c r="C110" s="276"/>
      <c r="D110" s="301"/>
      <c r="E110" s="463"/>
      <c r="F110" s="260"/>
      <c r="G110" s="208"/>
      <c r="H110" s="9"/>
    </row>
    <row r="111" spans="1:8" s="18" customFormat="1" ht="33" customHeight="1">
      <c r="A111" s="191" t="s">
        <v>42</v>
      </c>
      <c r="B111" s="418" t="s">
        <v>88</v>
      </c>
      <c r="C111" s="416"/>
      <c r="D111" s="416"/>
      <c r="E111" s="428"/>
      <c r="F111" s="417"/>
      <c r="G111" s="208"/>
      <c r="H111" s="9"/>
    </row>
    <row r="112" spans="1:8" s="18" customFormat="1" ht="20.25" customHeight="1">
      <c r="A112" s="299"/>
      <c r="B112" s="300"/>
      <c r="C112" s="210"/>
      <c r="D112" s="211"/>
      <c r="E112" s="464"/>
      <c r="F112" s="207"/>
      <c r="G112" s="208"/>
      <c r="H112" s="9"/>
    </row>
    <row r="113" spans="1:8" s="18" customFormat="1" ht="336" customHeight="1">
      <c r="A113" s="291" t="s">
        <v>2</v>
      </c>
      <c r="B113" s="275" t="s">
        <v>89</v>
      </c>
      <c r="C113" s="276"/>
      <c r="D113" s="301"/>
      <c r="E113" s="463"/>
      <c r="F113" s="260"/>
      <c r="G113" s="208"/>
      <c r="H113" s="9"/>
    </row>
    <row r="114" spans="1:8" s="18" customFormat="1" ht="381" customHeight="1">
      <c r="A114" s="299"/>
      <c r="B114" s="146" t="s">
        <v>90</v>
      </c>
      <c r="C114" s="302"/>
      <c r="D114" s="285"/>
      <c r="E114" s="465"/>
      <c r="F114" s="260"/>
      <c r="G114" s="208"/>
      <c r="H114" s="9"/>
    </row>
    <row r="115" spans="1:8" s="18" customFormat="1" ht="316.5" customHeight="1">
      <c r="A115" s="149"/>
      <c r="B115" s="284" t="s">
        <v>91</v>
      </c>
      <c r="C115" s="264"/>
      <c r="D115" s="256"/>
      <c r="E115" s="430"/>
      <c r="F115" s="49"/>
      <c r="G115" s="50"/>
      <c r="H115" s="50"/>
    </row>
    <row r="116" spans="1:8" s="18" customFormat="1" ht="292.5" customHeight="1">
      <c r="A116" s="149"/>
      <c r="B116" s="286" t="s">
        <v>92</v>
      </c>
      <c r="C116" s="264"/>
      <c r="D116" s="256"/>
      <c r="E116" s="430"/>
      <c r="F116" s="49"/>
      <c r="G116" s="50"/>
      <c r="H116" s="50"/>
    </row>
    <row r="117" spans="1:8" s="18" customFormat="1" ht="234" customHeight="1">
      <c r="A117" s="149"/>
      <c r="B117" s="158" t="s">
        <v>93</v>
      </c>
      <c r="C117" s="264"/>
      <c r="D117" s="256"/>
      <c r="E117" s="430"/>
      <c r="F117" s="49"/>
      <c r="G117" s="50"/>
      <c r="H117" s="50"/>
    </row>
    <row r="118" spans="1:8" s="18" customFormat="1" ht="19.5" customHeight="1">
      <c r="A118" s="265"/>
      <c r="B118" s="74" t="s">
        <v>94</v>
      </c>
      <c r="C118" s="266"/>
      <c r="D118" s="59"/>
      <c r="E118" s="444"/>
      <c r="F118" s="48"/>
      <c r="G118" s="16"/>
      <c r="H118" s="17"/>
    </row>
    <row r="119" spans="1:8" s="18" customFormat="1" ht="19.5" customHeight="1">
      <c r="A119" s="265"/>
      <c r="B119" s="152" t="s">
        <v>95</v>
      </c>
      <c r="C119" s="266"/>
      <c r="D119" s="59"/>
      <c r="E119" s="444"/>
      <c r="F119" s="48"/>
      <c r="G119" s="16"/>
      <c r="H119" s="17"/>
    </row>
    <row r="120" spans="1:8" s="18" customFormat="1" ht="19.5" customHeight="1">
      <c r="A120" s="265"/>
      <c r="B120" s="74" t="s">
        <v>96</v>
      </c>
      <c r="C120" s="266" t="s">
        <v>97</v>
      </c>
      <c r="D120" s="59">
        <v>479</v>
      </c>
      <c r="E120" s="444"/>
      <c r="F120" s="48">
        <f>D120*E120</f>
        <v>0</v>
      </c>
      <c r="G120" s="16"/>
      <c r="H120" s="17"/>
    </row>
    <row r="121" spans="1:8" s="18" customFormat="1" ht="19.5" customHeight="1">
      <c r="A121" s="267"/>
      <c r="B121" s="98"/>
      <c r="C121" s="268"/>
      <c r="D121" s="122"/>
      <c r="E121" s="445"/>
      <c r="F121" s="52"/>
      <c r="G121" s="16"/>
      <c r="H121" s="17"/>
    </row>
    <row r="122" spans="1:8" s="18" customFormat="1" ht="19.5" customHeight="1">
      <c r="A122" s="269" t="s">
        <v>9</v>
      </c>
      <c r="B122" s="98" t="s">
        <v>10</v>
      </c>
      <c r="C122" s="268"/>
      <c r="D122" s="122"/>
      <c r="E122" s="445"/>
      <c r="F122" s="52"/>
      <c r="G122" s="16"/>
      <c r="H122" s="17"/>
    </row>
    <row r="123" spans="1:8" s="18" customFormat="1" ht="19.5" customHeight="1">
      <c r="A123" s="265"/>
      <c r="B123" s="152" t="s">
        <v>98</v>
      </c>
      <c r="C123" s="266"/>
      <c r="D123" s="59"/>
      <c r="E123" s="444"/>
      <c r="F123" s="48"/>
      <c r="G123" s="16"/>
      <c r="H123" s="17"/>
    </row>
    <row r="124" spans="1:8" s="18" customFormat="1" ht="19.5" customHeight="1">
      <c r="A124" s="265"/>
      <c r="B124" s="74" t="s">
        <v>96</v>
      </c>
      <c r="C124" s="266" t="s">
        <v>97</v>
      </c>
      <c r="D124" s="59">
        <v>233</v>
      </c>
      <c r="E124" s="444"/>
      <c r="F124" s="48">
        <f>D124*E124</f>
        <v>0</v>
      </c>
      <c r="G124" s="16"/>
      <c r="H124" s="17"/>
    </row>
    <row r="125" spans="1:8" s="18" customFormat="1" ht="19.5" customHeight="1">
      <c r="A125" s="267"/>
      <c r="B125" s="98"/>
      <c r="C125" s="268"/>
      <c r="D125" s="122"/>
      <c r="E125" s="445"/>
      <c r="F125" s="52"/>
      <c r="G125" s="16"/>
      <c r="H125" s="17"/>
    </row>
    <row r="126" spans="1:8" s="18" customFormat="1" ht="19.5" customHeight="1">
      <c r="A126" s="269" t="s">
        <v>12</v>
      </c>
      <c r="B126" s="98" t="s">
        <v>10</v>
      </c>
      <c r="C126" s="268"/>
      <c r="D126" s="122"/>
      <c r="E126" s="445"/>
      <c r="F126" s="52"/>
      <c r="G126" s="16"/>
      <c r="H126" s="17"/>
    </row>
    <row r="127" spans="1:8" s="18" customFormat="1" ht="19.5" customHeight="1">
      <c r="A127" s="265"/>
      <c r="B127" s="152" t="s">
        <v>95</v>
      </c>
      <c r="C127" s="266"/>
      <c r="D127" s="59"/>
      <c r="E127" s="444"/>
      <c r="F127" s="48"/>
      <c r="G127" s="16"/>
      <c r="H127" s="17"/>
    </row>
    <row r="128" spans="1:8" s="18" customFormat="1" ht="19.5" customHeight="1">
      <c r="A128" s="265"/>
      <c r="B128" s="74" t="s">
        <v>99</v>
      </c>
      <c r="C128" s="266" t="s">
        <v>97</v>
      </c>
      <c r="D128" s="59">
        <f>435</f>
        <v>435</v>
      </c>
      <c r="E128" s="444"/>
      <c r="F128" s="48">
        <f>D128*E128</f>
        <v>0</v>
      </c>
      <c r="G128" s="16"/>
      <c r="H128" s="17"/>
    </row>
    <row r="129" spans="1:8" s="18" customFormat="1" ht="19.5" customHeight="1">
      <c r="A129" s="149"/>
      <c r="B129" s="270"/>
      <c r="C129" s="66"/>
      <c r="D129" s="271"/>
      <c r="E129" s="423"/>
      <c r="F129" s="220"/>
      <c r="G129" s="50"/>
      <c r="H129" s="50"/>
    </row>
    <row r="130" spans="1:8" s="18" customFormat="1" ht="44.25" customHeight="1">
      <c r="A130" s="272" t="s">
        <v>14</v>
      </c>
      <c r="B130" s="273" t="s">
        <v>100</v>
      </c>
      <c r="C130" s="66"/>
      <c r="D130" s="271"/>
      <c r="E130" s="426"/>
      <c r="F130" s="220"/>
      <c r="G130" s="50"/>
      <c r="H130" s="50"/>
    </row>
    <row r="131" spans="1:8" s="18" customFormat="1" ht="146.25" customHeight="1">
      <c r="A131" s="274" t="s">
        <v>101</v>
      </c>
      <c r="B131" s="275" t="s">
        <v>102</v>
      </c>
      <c r="C131" s="276"/>
      <c r="D131" s="277"/>
      <c r="E131" s="453"/>
      <c r="F131" s="258"/>
      <c r="G131" s="208"/>
      <c r="H131" s="9"/>
    </row>
    <row r="132" spans="1:8" s="18" customFormat="1" ht="19.5" customHeight="1">
      <c r="A132" s="166"/>
      <c r="B132" s="74" t="s">
        <v>94</v>
      </c>
      <c r="C132" s="266"/>
      <c r="D132" s="59"/>
      <c r="E132" s="444"/>
      <c r="F132" s="48"/>
      <c r="G132" s="16"/>
      <c r="H132" s="17"/>
    </row>
    <row r="133" spans="1:8" s="18" customFormat="1" ht="19.5" customHeight="1">
      <c r="A133" s="278"/>
      <c r="B133" s="152" t="s">
        <v>95</v>
      </c>
      <c r="C133" s="266"/>
      <c r="D133" s="59"/>
      <c r="E133" s="444"/>
      <c r="F133" s="48"/>
      <c r="G133" s="16"/>
      <c r="H133" s="17"/>
    </row>
    <row r="134" spans="1:8" s="18" customFormat="1" ht="27" customHeight="1">
      <c r="A134" s="166"/>
      <c r="B134" s="74" t="s">
        <v>103</v>
      </c>
      <c r="C134" s="59" t="s">
        <v>97</v>
      </c>
      <c r="D134" s="59">
        <v>50</v>
      </c>
      <c r="E134" s="444"/>
      <c r="F134" s="48">
        <f>D134*E134</f>
        <v>0</v>
      </c>
      <c r="G134" s="16"/>
      <c r="H134" s="17"/>
    </row>
    <row r="135" spans="1:8" s="9" customFormat="1" ht="177" customHeight="1">
      <c r="A135" s="279" t="s">
        <v>104</v>
      </c>
      <c r="B135" s="72" t="s">
        <v>105</v>
      </c>
      <c r="C135" s="280"/>
      <c r="D135" s="281"/>
      <c r="E135" s="457"/>
      <c r="F135" s="259"/>
      <c r="G135" s="16"/>
      <c r="H135" s="199"/>
    </row>
    <row r="136" spans="1:8" s="18" customFormat="1" ht="19.5" customHeight="1">
      <c r="A136" s="166"/>
      <c r="B136" s="74" t="s">
        <v>94</v>
      </c>
      <c r="C136" s="266"/>
      <c r="D136" s="59"/>
      <c r="E136" s="444"/>
      <c r="F136" s="48"/>
      <c r="G136" s="16"/>
      <c r="H136" s="17"/>
    </row>
    <row r="137" spans="1:8" s="18" customFormat="1" ht="19.5" customHeight="1">
      <c r="A137" s="278"/>
      <c r="B137" s="152" t="s">
        <v>95</v>
      </c>
      <c r="C137" s="266"/>
      <c r="D137" s="59"/>
      <c r="E137" s="444"/>
      <c r="F137" s="48"/>
      <c r="G137" s="16"/>
      <c r="H137" s="17"/>
    </row>
    <row r="138" spans="1:8" s="18" customFormat="1" ht="19.5" customHeight="1">
      <c r="A138" s="282"/>
      <c r="B138" s="74" t="s">
        <v>106</v>
      </c>
      <c r="C138" s="266" t="s">
        <v>97</v>
      </c>
      <c r="D138" s="59">
        <f>48</f>
        <v>48</v>
      </c>
      <c r="E138" s="444"/>
      <c r="F138" s="48">
        <f>D138*E138</f>
        <v>0</v>
      </c>
      <c r="G138" s="16"/>
      <c r="H138" s="17"/>
    </row>
    <row r="139" spans="1:8" s="18" customFormat="1" ht="163.19999999999999" customHeight="1">
      <c r="A139" s="283"/>
      <c r="B139" s="284" t="s">
        <v>107</v>
      </c>
      <c r="C139" s="276"/>
      <c r="D139" s="285"/>
      <c r="E139" s="463"/>
      <c r="F139" s="260"/>
      <c r="G139" s="208"/>
      <c r="H139" s="9"/>
    </row>
    <row r="140" spans="1:8" s="18" customFormat="1" ht="306" customHeight="1">
      <c r="A140" s="149"/>
      <c r="B140" s="286" t="s">
        <v>108</v>
      </c>
      <c r="C140" s="159"/>
      <c r="D140" s="165"/>
      <c r="E140" s="432"/>
      <c r="F140" s="82"/>
      <c r="G140" s="50"/>
      <c r="H140" s="50"/>
    </row>
    <row r="141" spans="1:8" s="18" customFormat="1" ht="140.25" customHeight="1">
      <c r="A141" s="149"/>
      <c r="B141" s="72" t="s">
        <v>109</v>
      </c>
      <c r="C141" s="66"/>
      <c r="D141" s="147"/>
      <c r="E141" s="426"/>
      <c r="F141" s="49"/>
      <c r="G141" s="50"/>
      <c r="H141" s="50"/>
    </row>
    <row r="142" spans="1:8" s="18" customFormat="1" ht="20.25" customHeight="1">
      <c r="A142" s="178"/>
      <c r="B142" s="93"/>
      <c r="C142" s="287"/>
      <c r="D142" s="233"/>
      <c r="E142" s="460"/>
      <c r="F142" s="261"/>
      <c r="G142" s="16"/>
      <c r="H142" s="17"/>
    </row>
    <row r="143" spans="1:8" s="18" customFormat="1" ht="409.5" customHeight="1">
      <c r="A143" s="101" t="s">
        <v>16</v>
      </c>
      <c r="B143" s="97" t="s">
        <v>110</v>
      </c>
      <c r="C143" s="226"/>
      <c r="D143" s="271"/>
      <c r="E143" s="431"/>
      <c r="F143" s="220"/>
      <c r="G143" s="50"/>
      <c r="H143" s="50"/>
    </row>
    <row r="144" spans="1:8" s="18" customFormat="1" ht="19.5" customHeight="1">
      <c r="A144" s="265"/>
      <c r="B144" s="57" t="s">
        <v>47</v>
      </c>
      <c r="C144" s="59"/>
      <c r="D144" s="59"/>
      <c r="E144" s="444"/>
      <c r="F144" s="48"/>
      <c r="G144" s="16"/>
      <c r="H144" s="17"/>
    </row>
    <row r="145" spans="1:8" s="18" customFormat="1" ht="19.5" customHeight="1">
      <c r="A145" s="265"/>
      <c r="B145" s="288" t="s">
        <v>111</v>
      </c>
      <c r="C145" s="59" t="s">
        <v>97</v>
      </c>
      <c r="D145" s="59">
        <v>198</v>
      </c>
      <c r="E145" s="444"/>
      <c r="F145" s="48">
        <f>D145*E145</f>
        <v>0</v>
      </c>
      <c r="G145" s="16"/>
      <c r="H145" s="17"/>
    </row>
    <row r="146" spans="1:8" s="18" customFormat="1" ht="19.5" customHeight="1">
      <c r="A146" s="149"/>
      <c r="B146" s="144"/>
      <c r="C146" s="289"/>
      <c r="D146" s="160"/>
      <c r="E146" s="433"/>
      <c r="F146" s="51"/>
      <c r="G146" s="50"/>
      <c r="H146" s="50"/>
    </row>
    <row r="147" spans="1:8" s="18" customFormat="1" ht="342.75" customHeight="1">
      <c r="A147" s="223" t="s">
        <v>23</v>
      </c>
      <c r="B147" s="202" t="s">
        <v>112</v>
      </c>
      <c r="C147" s="111"/>
      <c r="D147" s="104"/>
      <c r="E147" s="424"/>
      <c r="F147" s="262"/>
      <c r="G147" s="50"/>
      <c r="H147" s="50"/>
    </row>
    <row r="148" spans="1:8" s="18" customFormat="1" ht="19.5" customHeight="1">
      <c r="A148" s="265"/>
      <c r="B148" s="74" t="s">
        <v>40</v>
      </c>
      <c r="C148" s="59"/>
      <c r="D148" s="59"/>
      <c r="E148" s="444"/>
      <c r="F148" s="48"/>
      <c r="G148" s="16"/>
      <c r="H148" s="17"/>
    </row>
    <row r="149" spans="1:8" s="18" customFormat="1" ht="19.5" customHeight="1">
      <c r="A149" s="265"/>
      <c r="B149" s="152" t="s">
        <v>32</v>
      </c>
      <c r="C149" s="59" t="s">
        <v>41</v>
      </c>
      <c r="D149" s="59">
        <f>45</f>
        <v>45</v>
      </c>
      <c r="E149" s="444"/>
      <c r="F149" s="48">
        <f>D149*E149</f>
        <v>0</v>
      </c>
      <c r="G149" s="16"/>
      <c r="H149" s="17"/>
    </row>
    <row r="150" spans="1:8" s="18" customFormat="1" ht="19.5" customHeight="1">
      <c r="A150" s="143"/>
      <c r="B150" s="290"/>
      <c r="C150" s="226"/>
      <c r="D150" s="271"/>
      <c r="E150" s="431"/>
      <c r="F150" s="220"/>
      <c r="G150" s="50"/>
      <c r="H150" s="50"/>
    </row>
    <row r="151" spans="1:8" s="18" customFormat="1" ht="246" customHeight="1">
      <c r="A151" s="291" t="s">
        <v>25</v>
      </c>
      <c r="B151" s="275" t="s">
        <v>114</v>
      </c>
      <c r="C151" s="226"/>
      <c r="D151" s="292"/>
      <c r="E151" s="431"/>
      <c r="F151" s="220"/>
      <c r="G151" s="50"/>
      <c r="H151" s="50"/>
    </row>
    <row r="152" spans="1:8" s="18" customFormat="1" ht="210.75" customHeight="1">
      <c r="A152" s="145"/>
      <c r="B152" s="97" t="s">
        <v>115</v>
      </c>
      <c r="C152" s="66"/>
      <c r="D152" s="63"/>
      <c r="E152" s="431"/>
      <c r="F152" s="220"/>
      <c r="G152" s="50"/>
      <c r="H152" s="50"/>
    </row>
    <row r="153" spans="1:8" s="18" customFormat="1" ht="19.5" customHeight="1">
      <c r="A153" s="166"/>
      <c r="B153" s="74" t="s">
        <v>116</v>
      </c>
      <c r="C153" s="153"/>
      <c r="D153" s="293"/>
      <c r="E153" s="435"/>
      <c r="F153" s="218"/>
    </row>
    <row r="154" spans="1:8" s="18" customFormat="1" ht="19.5" customHeight="1">
      <c r="A154" s="294"/>
      <c r="B154" s="74" t="s">
        <v>117</v>
      </c>
      <c r="C154" s="67" t="s">
        <v>41</v>
      </c>
      <c r="D154" s="59">
        <f>140</f>
        <v>140</v>
      </c>
      <c r="E154" s="444"/>
      <c r="F154" s="48">
        <f>D154*E154</f>
        <v>0</v>
      </c>
      <c r="G154" s="16"/>
      <c r="H154" s="17"/>
    </row>
    <row r="155" spans="1:8" s="18" customFormat="1" ht="186" customHeight="1">
      <c r="A155" s="101" t="s">
        <v>113</v>
      </c>
      <c r="B155" s="164" t="s">
        <v>118</v>
      </c>
      <c r="C155" s="159"/>
      <c r="D155" s="256"/>
      <c r="E155" s="432"/>
      <c r="F155" s="82"/>
      <c r="G155" s="50"/>
      <c r="H155" s="50"/>
    </row>
    <row r="156" spans="1:8" s="18" customFormat="1" ht="198" customHeight="1">
      <c r="A156" s="223"/>
      <c r="B156" s="164" t="s">
        <v>119</v>
      </c>
      <c r="C156" s="264"/>
      <c r="D156" s="256"/>
      <c r="E156" s="432"/>
      <c r="F156" s="82"/>
      <c r="G156" s="50"/>
      <c r="H156" s="50"/>
    </row>
    <row r="157" spans="1:8" s="18" customFormat="1" ht="19.5" customHeight="1">
      <c r="A157" s="166"/>
      <c r="B157" s="74" t="s">
        <v>116</v>
      </c>
      <c r="C157" s="295"/>
      <c r="D157" s="295"/>
      <c r="E157" s="435"/>
      <c r="F157" s="218"/>
    </row>
    <row r="158" spans="1:8" s="18" customFormat="1" ht="19.5" customHeight="1">
      <c r="A158" s="296"/>
      <c r="B158" s="57" t="s">
        <v>120</v>
      </c>
      <c r="C158" s="58" t="s">
        <v>41</v>
      </c>
      <c r="D158" s="59">
        <f>146</f>
        <v>146</v>
      </c>
      <c r="E158" s="444"/>
      <c r="F158" s="263">
        <f>D158*E158</f>
        <v>0</v>
      </c>
      <c r="G158" s="16"/>
      <c r="H158" s="17"/>
    </row>
    <row r="159" spans="1:8" s="18" customFormat="1" ht="19.5" customHeight="1">
      <c r="A159" s="297"/>
      <c r="B159" s="290"/>
      <c r="C159" s="298"/>
      <c r="D159" s="292"/>
      <c r="E159" s="434"/>
      <c r="F159" s="219"/>
      <c r="G159" s="50"/>
      <c r="H159" s="50"/>
    </row>
    <row r="160" spans="1:8" s="18" customFormat="1" ht="42" customHeight="1">
      <c r="A160" s="250"/>
      <c r="B160" s="492" t="s">
        <v>121</v>
      </c>
      <c r="C160" s="492"/>
      <c r="D160" s="492"/>
      <c r="E160" s="466"/>
      <c r="F160" s="251">
        <f>SUM(F113:F159)</f>
        <v>0</v>
      </c>
      <c r="G160" s="8"/>
      <c r="H160" s="8"/>
    </row>
    <row r="161" spans="1:8" s="18" customFormat="1" ht="19.5" customHeight="1">
      <c r="A161" s="252"/>
      <c r="B161" s="253"/>
      <c r="C161" s="254"/>
      <c r="D161" s="255"/>
      <c r="E161" s="430"/>
      <c r="F161" s="257"/>
      <c r="G161" s="50"/>
      <c r="H161" s="50"/>
    </row>
    <row r="162" spans="1:8" s="18" customFormat="1" ht="30.75" customHeight="1">
      <c r="A162" s="191" t="s">
        <v>87</v>
      </c>
      <c r="B162" s="416" t="s">
        <v>123</v>
      </c>
      <c r="C162" s="416"/>
      <c r="D162" s="416"/>
      <c r="E162" s="428"/>
      <c r="F162" s="417"/>
      <c r="G162" s="208"/>
      <c r="H162" s="9"/>
    </row>
    <row r="163" spans="1:8" s="18" customFormat="1" ht="19.5" customHeight="1">
      <c r="A163" s="137"/>
      <c r="B163" s="240"/>
      <c r="C163" s="241"/>
      <c r="D163" s="242"/>
      <c r="E163" s="467"/>
      <c r="F163" s="237"/>
      <c r="G163" s="50"/>
      <c r="H163" s="50"/>
    </row>
    <row r="164" spans="1:8" s="18" customFormat="1" ht="350.25" customHeight="1">
      <c r="A164" s="145" t="s">
        <v>2</v>
      </c>
      <c r="B164" s="72" t="s">
        <v>124</v>
      </c>
      <c r="C164" s="111"/>
      <c r="D164" s="165"/>
      <c r="E164" s="430"/>
      <c r="F164" s="124"/>
      <c r="G164" s="50"/>
      <c r="H164" s="50"/>
    </row>
    <row r="165" spans="1:8" s="18" customFormat="1" ht="260.25" customHeight="1">
      <c r="A165" s="145"/>
      <c r="B165" s="150" t="s">
        <v>125</v>
      </c>
      <c r="C165" s="66"/>
      <c r="D165" s="165"/>
      <c r="E165" s="430"/>
      <c r="F165" s="124"/>
      <c r="G165" s="50"/>
      <c r="H165" s="50"/>
    </row>
    <row r="166" spans="1:8" s="18" customFormat="1" ht="22.5" customHeight="1">
      <c r="A166" s="243"/>
      <c r="B166" s="148" t="s">
        <v>126</v>
      </c>
      <c r="C166" s="244"/>
      <c r="D166" s="245"/>
      <c r="E166" s="468"/>
      <c r="F166" s="238"/>
      <c r="G166" s="50"/>
      <c r="H166" s="50"/>
    </row>
    <row r="167" spans="1:8" s="18" customFormat="1" ht="23.25" customHeight="1">
      <c r="A167" s="73"/>
      <c r="B167" s="152" t="s">
        <v>127</v>
      </c>
      <c r="C167" s="153"/>
      <c r="D167" s="224"/>
      <c r="E167" s="435"/>
      <c r="F167" s="218"/>
    </row>
    <row r="168" spans="1:8" s="18" customFormat="1" ht="23.25" customHeight="1">
      <c r="A168" s="73"/>
      <c r="B168" s="155" t="s">
        <v>128</v>
      </c>
      <c r="C168" s="59" t="s">
        <v>8</v>
      </c>
      <c r="D168" s="59">
        <f>385</f>
        <v>385</v>
      </c>
      <c r="E168" s="444"/>
      <c r="F168" s="48">
        <f>D168*E168</f>
        <v>0</v>
      </c>
      <c r="G168" s="128"/>
      <c r="H168" s="17"/>
    </row>
    <row r="169" spans="1:8" s="18" customFormat="1" ht="23.25" customHeight="1">
      <c r="A169" s="246"/>
      <c r="B169" s="247"/>
      <c r="C169" s="248"/>
      <c r="D169" s="248"/>
      <c r="E169" s="469"/>
      <c r="F169" s="239"/>
      <c r="G169" s="128"/>
      <c r="H169" s="17"/>
    </row>
    <row r="170" spans="1:8" s="18" customFormat="1" ht="23.25" customHeight="1">
      <c r="A170" s="249" t="s">
        <v>9</v>
      </c>
      <c r="B170" s="98" t="s">
        <v>10</v>
      </c>
      <c r="C170" s="248"/>
      <c r="D170" s="248"/>
      <c r="E170" s="469"/>
      <c r="F170" s="239"/>
      <c r="G170" s="128"/>
      <c r="H170" s="17"/>
    </row>
    <row r="171" spans="1:8" s="18" customFormat="1" ht="23.25" customHeight="1">
      <c r="A171" s="73"/>
      <c r="B171" s="152" t="s">
        <v>127</v>
      </c>
      <c r="C171" s="153"/>
      <c r="D171" s="224"/>
      <c r="E171" s="435"/>
      <c r="F171" s="218"/>
    </row>
    <row r="172" spans="1:8" s="18" customFormat="1" ht="23.25" customHeight="1">
      <c r="A172" s="73"/>
      <c r="B172" s="155" t="s">
        <v>129</v>
      </c>
      <c r="C172" s="59" t="s">
        <v>8</v>
      </c>
      <c r="D172" s="59">
        <f>468</f>
        <v>468</v>
      </c>
      <c r="E172" s="444"/>
      <c r="F172" s="48">
        <f t="shared" ref="F172" si="4">D172*E172</f>
        <v>0</v>
      </c>
      <c r="G172" s="128"/>
      <c r="H172" s="17"/>
    </row>
    <row r="173" spans="1:8" s="18" customFormat="1" ht="23.25" customHeight="1">
      <c r="A173" s="246"/>
      <c r="B173" s="247"/>
      <c r="C173" s="248"/>
      <c r="D173" s="248"/>
      <c r="E173" s="469"/>
      <c r="F173" s="239"/>
      <c r="G173" s="128"/>
      <c r="H173" s="17"/>
    </row>
    <row r="174" spans="1:8" s="18" customFormat="1" ht="23.25" customHeight="1">
      <c r="A174" s="249" t="s">
        <v>12</v>
      </c>
      <c r="B174" s="98" t="s">
        <v>10</v>
      </c>
      <c r="C174" s="248"/>
      <c r="D174" s="248"/>
      <c r="E174" s="469"/>
      <c r="F174" s="239"/>
      <c r="G174" s="128"/>
      <c r="H174" s="17"/>
    </row>
    <row r="175" spans="1:8" s="18" customFormat="1" ht="23.25" customHeight="1">
      <c r="A175" s="73"/>
      <c r="B175" s="152" t="s">
        <v>127</v>
      </c>
      <c r="C175" s="153"/>
      <c r="D175" s="224"/>
      <c r="E175" s="435"/>
      <c r="F175" s="218"/>
    </row>
    <row r="176" spans="1:8" s="18" customFormat="1" ht="19.5" customHeight="1">
      <c r="A176" s="73"/>
      <c r="B176" s="155" t="s">
        <v>130</v>
      </c>
      <c r="C176" s="91" t="s">
        <v>8</v>
      </c>
      <c r="D176" s="59">
        <v>180</v>
      </c>
      <c r="E176" s="470"/>
      <c r="F176" s="48">
        <f t="shared" ref="F176" si="5">D176*E176</f>
        <v>0</v>
      </c>
      <c r="G176" s="128"/>
      <c r="H176" s="17"/>
    </row>
    <row r="177" spans="1:8" s="18" customFormat="1" ht="19.5" customHeight="1">
      <c r="A177" s="101"/>
      <c r="B177" s="225"/>
      <c r="C177" s="226"/>
      <c r="D177" s="147"/>
      <c r="E177" s="430"/>
      <c r="F177" s="219"/>
      <c r="G177" s="50"/>
      <c r="H177" s="50"/>
    </row>
    <row r="178" spans="1:8" s="18" customFormat="1" ht="388.5" customHeight="1">
      <c r="A178" s="223" t="s">
        <v>14</v>
      </c>
      <c r="B178" s="202" t="s">
        <v>131</v>
      </c>
      <c r="C178" s="111"/>
      <c r="D178" s="104"/>
      <c r="E178" s="430"/>
      <c r="F178" s="82"/>
      <c r="G178" s="50"/>
      <c r="H178" s="50"/>
    </row>
    <row r="179" spans="1:8" s="18" customFormat="1" ht="282.75" customHeight="1">
      <c r="A179" s="223"/>
      <c r="B179" s="72" t="s">
        <v>132</v>
      </c>
      <c r="C179" s="111"/>
      <c r="D179" s="104"/>
      <c r="E179" s="430"/>
      <c r="F179" s="82"/>
      <c r="G179" s="50"/>
      <c r="H179" s="50"/>
    </row>
    <row r="180" spans="1:8" s="18" customFormat="1" ht="24" customHeight="1">
      <c r="A180" s="73"/>
      <c r="B180" s="74" t="s">
        <v>133</v>
      </c>
      <c r="C180" s="59"/>
      <c r="D180" s="59"/>
      <c r="E180" s="470"/>
      <c r="F180" s="48"/>
      <c r="G180" s="128"/>
      <c r="H180" s="17"/>
    </row>
    <row r="181" spans="1:8" s="18" customFormat="1" ht="23.25" customHeight="1">
      <c r="A181" s="73"/>
      <c r="B181" s="152" t="s">
        <v>127</v>
      </c>
      <c r="C181" s="153"/>
      <c r="D181" s="224"/>
      <c r="E181" s="435"/>
      <c r="F181" s="218"/>
    </row>
    <row r="182" spans="1:8" s="18" customFormat="1" ht="23.25" customHeight="1">
      <c r="A182" s="73"/>
      <c r="B182" s="155" t="s">
        <v>134</v>
      </c>
      <c r="C182" s="59" t="s">
        <v>8</v>
      </c>
      <c r="D182" s="59">
        <f>61</f>
        <v>61</v>
      </c>
      <c r="E182" s="470"/>
      <c r="F182" s="48">
        <f t="shared" ref="F182" si="6">D182*E182</f>
        <v>0</v>
      </c>
      <c r="G182" s="128"/>
      <c r="H182" s="17"/>
    </row>
    <row r="183" spans="1:8" s="18" customFormat="1" ht="19.5" customHeight="1">
      <c r="A183" s="101"/>
      <c r="B183" s="225"/>
      <c r="C183" s="226"/>
      <c r="D183" s="147"/>
      <c r="E183" s="430"/>
      <c r="F183" s="219"/>
      <c r="G183" s="50"/>
      <c r="H183" s="50"/>
    </row>
    <row r="184" spans="1:8" s="18" customFormat="1" ht="327.75" customHeight="1">
      <c r="A184" s="227" t="s">
        <v>16</v>
      </c>
      <c r="B184" s="228" t="s">
        <v>135</v>
      </c>
      <c r="C184" s="229"/>
      <c r="D184" s="230"/>
      <c r="E184" s="437"/>
      <c r="F184" s="220"/>
      <c r="G184" s="50"/>
      <c r="H184" s="50"/>
    </row>
    <row r="185" spans="1:8" s="18" customFormat="1" ht="353.25" customHeight="1">
      <c r="A185" s="157"/>
      <c r="B185" s="202" t="s">
        <v>136</v>
      </c>
      <c r="C185" s="111"/>
      <c r="D185" s="104"/>
      <c r="E185" s="430"/>
      <c r="F185" s="82"/>
      <c r="G185" s="50"/>
      <c r="H185" s="50"/>
    </row>
    <row r="186" spans="1:8" s="18" customFormat="1" ht="19.5" customHeight="1">
      <c r="A186" s="73"/>
      <c r="B186" s="74" t="s">
        <v>133</v>
      </c>
      <c r="C186" s="59"/>
      <c r="D186" s="59"/>
      <c r="E186" s="470"/>
      <c r="F186" s="48"/>
      <c r="G186" s="128"/>
      <c r="H186" s="17"/>
    </row>
    <row r="187" spans="1:8" s="18" customFormat="1" ht="23.25" customHeight="1">
      <c r="A187" s="73"/>
      <c r="B187" s="152" t="s">
        <v>127</v>
      </c>
      <c r="C187" s="153"/>
      <c r="D187" s="224"/>
      <c r="E187" s="435"/>
      <c r="F187" s="218"/>
    </row>
    <row r="188" spans="1:8" s="18" customFormat="1" ht="23.25" customHeight="1">
      <c r="A188" s="73"/>
      <c r="B188" s="155" t="s">
        <v>137</v>
      </c>
      <c r="C188" s="59" t="s">
        <v>8</v>
      </c>
      <c r="D188" s="59">
        <f>25</f>
        <v>25</v>
      </c>
      <c r="E188" s="444"/>
      <c r="F188" s="127">
        <f t="shared" ref="F188:F189" si="7">D188*E188</f>
        <v>0</v>
      </c>
      <c r="G188" s="128"/>
      <c r="H188" s="17"/>
    </row>
    <row r="189" spans="1:8" s="18" customFormat="1" ht="23.25" customHeight="1">
      <c r="A189" s="73"/>
      <c r="B189" s="155" t="s">
        <v>138</v>
      </c>
      <c r="C189" s="59" t="s">
        <v>8</v>
      </c>
      <c r="D189" s="59">
        <f>40</f>
        <v>40</v>
      </c>
      <c r="E189" s="444"/>
      <c r="F189" s="127">
        <f t="shared" si="7"/>
        <v>0</v>
      </c>
      <c r="G189" s="128"/>
      <c r="H189" s="17"/>
    </row>
    <row r="190" spans="1:8" s="18" customFormat="1" ht="23.25" customHeight="1">
      <c r="A190" s="231"/>
      <c r="B190" s="232"/>
      <c r="C190" s="233"/>
      <c r="D190" s="233"/>
      <c r="E190" s="471"/>
      <c r="F190" s="221"/>
      <c r="G190" s="128"/>
      <c r="H190" s="17"/>
    </row>
    <row r="191" spans="1:8" s="18" customFormat="1" ht="26.25" customHeight="1">
      <c r="A191" s="184"/>
      <c r="B191" s="234" t="s">
        <v>139</v>
      </c>
      <c r="C191" s="235"/>
      <c r="D191" s="236"/>
      <c r="E191" s="472"/>
      <c r="F191" s="222">
        <f>SUM(F164:F190)</f>
        <v>0</v>
      </c>
      <c r="G191" s="8"/>
      <c r="H191" s="8"/>
    </row>
    <row r="192" spans="1:8" s="18" customFormat="1" ht="19.5" customHeight="1">
      <c r="A192" s="149"/>
      <c r="B192" s="61"/>
      <c r="C192" s="62"/>
      <c r="D192" s="147"/>
      <c r="E192" s="473"/>
      <c r="F192" s="125"/>
      <c r="G192" s="50"/>
      <c r="H192" s="50"/>
    </row>
    <row r="193" spans="1:8" s="18" customFormat="1" ht="24" customHeight="1">
      <c r="A193" s="191" t="s">
        <v>122</v>
      </c>
      <c r="B193" s="418" t="s">
        <v>141</v>
      </c>
      <c r="C193" s="416"/>
      <c r="D193" s="416"/>
      <c r="E193" s="428"/>
      <c r="F193" s="417"/>
      <c r="G193" s="208"/>
      <c r="H193" s="9"/>
    </row>
    <row r="194" spans="1:8" s="18" customFormat="1" ht="21.75" customHeight="1">
      <c r="A194" s="212" t="s">
        <v>2</v>
      </c>
      <c r="B194" s="146" t="s">
        <v>234</v>
      </c>
      <c r="C194" s="210"/>
      <c r="D194" s="211"/>
      <c r="E194" s="474"/>
      <c r="F194" s="207"/>
      <c r="G194" s="208"/>
      <c r="H194" s="9"/>
    </row>
    <row r="195" spans="1:8" s="18" customFormat="1" ht="87.75" customHeight="1">
      <c r="A195" s="212" t="s">
        <v>142</v>
      </c>
      <c r="B195" s="146" t="s">
        <v>143</v>
      </c>
      <c r="C195" s="62"/>
      <c r="D195" s="147"/>
      <c r="E195" s="473"/>
      <c r="F195" s="125"/>
      <c r="G195" s="50"/>
      <c r="H195" s="50"/>
    </row>
    <row r="196" spans="1:8" s="18" customFormat="1" ht="23.25" customHeight="1">
      <c r="A196" s="56"/>
      <c r="B196" s="155" t="s">
        <v>144</v>
      </c>
      <c r="C196" s="59" t="s">
        <v>145</v>
      </c>
      <c r="D196" s="59">
        <v>19.350000000000001</v>
      </c>
      <c r="E196" s="470"/>
      <c r="F196" s="127">
        <f t="shared" ref="F196" si="8">D196*E196</f>
        <v>0</v>
      </c>
      <c r="G196" s="128"/>
      <c r="H196" s="17"/>
    </row>
    <row r="197" spans="1:8" s="18" customFormat="1" ht="65.25" customHeight="1">
      <c r="A197" s="64" t="s">
        <v>146</v>
      </c>
      <c r="B197" s="164" t="s">
        <v>147</v>
      </c>
      <c r="C197" s="213"/>
      <c r="D197" s="213"/>
      <c r="E197" s="461"/>
      <c r="F197" s="136"/>
      <c r="G197" s="128"/>
      <c r="H197" s="17"/>
    </row>
    <row r="198" spans="1:8" s="18" customFormat="1" ht="21.75" customHeight="1">
      <c r="A198" s="206"/>
      <c r="B198" s="155" t="s">
        <v>148</v>
      </c>
      <c r="C198" s="59" t="s">
        <v>149</v>
      </c>
      <c r="D198" s="59">
        <v>18.89</v>
      </c>
      <c r="E198" s="470"/>
      <c r="F198" s="127">
        <f t="shared" ref="F198" si="9">D198*E198</f>
        <v>0</v>
      </c>
      <c r="G198" s="128"/>
      <c r="H198" s="17"/>
    </row>
    <row r="199" spans="1:8" s="18" customFormat="1" ht="73.5" customHeight="1">
      <c r="A199" s="64" t="s">
        <v>150</v>
      </c>
      <c r="B199" s="214" t="s">
        <v>151</v>
      </c>
      <c r="C199" s="215"/>
      <c r="D199" s="215"/>
      <c r="E199" s="475"/>
      <c r="F199" s="136"/>
      <c r="G199" s="128"/>
      <c r="H199" s="17"/>
    </row>
    <row r="200" spans="1:8" s="18" customFormat="1" ht="21.75" customHeight="1">
      <c r="A200" s="206"/>
      <c r="B200" s="155" t="s">
        <v>152</v>
      </c>
      <c r="C200" s="59" t="s">
        <v>153</v>
      </c>
      <c r="D200" s="59">
        <v>1.1499999999999999</v>
      </c>
      <c r="E200" s="470"/>
      <c r="F200" s="127">
        <f t="shared" ref="F200" si="10">D200*E200</f>
        <v>0</v>
      </c>
      <c r="G200" s="128"/>
      <c r="H200" s="17"/>
    </row>
    <row r="201" spans="1:8" s="18" customFormat="1" ht="142.5" customHeight="1">
      <c r="A201" s="64" t="s">
        <v>154</v>
      </c>
      <c r="B201" s="164" t="s">
        <v>155</v>
      </c>
      <c r="C201" s="215"/>
      <c r="D201" s="71"/>
      <c r="E201" s="475"/>
      <c r="F201" s="183"/>
      <c r="G201" s="128"/>
      <c r="H201" s="17"/>
    </row>
    <row r="202" spans="1:8" s="18" customFormat="1" ht="20.25" customHeight="1">
      <c r="A202" s="206"/>
      <c r="B202" s="155" t="s">
        <v>152</v>
      </c>
      <c r="C202" s="59" t="s">
        <v>153</v>
      </c>
      <c r="D202" s="59">
        <f>1.55+0.5</f>
        <v>2.0499999999999998</v>
      </c>
      <c r="E202" s="470"/>
      <c r="F202" s="127">
        <f t="shared" ref="F202" si="11">D202*E202</f>
        <v>0</v>
      </c>
      <c r="G202" s="128"/>
      <c r="H202" s="17"/>
    </row>
    <row r="203" spans="1:8" s="18" customFormat="1" ht="78" customHeight="1">
      <c r="A203" s="216" t="s">
        <v>156</v>
      </c>
      <c r="B203" s="164" t="s">
        <v>157</v>
      </c>
      <c r="C203" s="71"/>
      <c r="D203" s="215"/>
      <c r="E203" s="461"/>
      <c r="F203" s="183"/>
      <c r="G203" s="128"/>
      <c r="H203" s="17"/>
    </row>
    <row r="204" spans="1:8" s="18" customFormat="1" ht="21.75" customHeight="1">
      <c r="A204" s="206"/>
      <c r="B204" s="155" t="s">
        <v>158</v>
      </c>
      <c r="C204" s="59" t="s">
        <v>159</v>
      </c>
      <c r="D204" s="59">
        <v>464.07</v>
      </c>
      <c r="E204" s="470"/>
      <c r="F204" s="127">
        <f t="shared" ref="F204" si="12">D204*E204</f>
        <v>0</v>
      </c>
      <c r="G204" s="128"/>
      <c r="H204" s="17"/>
    </row>
    <row r="205" spans="1:8" s="18" customFormat="1" ht="333.75" customHeight="1">
      <c r="A205" s="201" t="s">
        <v>160</v>
      </c>
      <c r="B205" s="214" t="s">
        <v>161</v>
      </c>
      <c r="C205" s="71"/>
      <c r="D205" s="215"/>
      <c r="E205" s="461"/>
      <c r="F205" s="183"/>
      <c r="G205" s="128"/>
      <c r="H205" s="17"/>
    </row>
    <row r="206" spans="1:8" s="18" customFormat="1" ht="20.25" customHeight="1">
      <c r="A206" s="206"/>
      <c r="B206" s="155" t="s">
        <v>162</v>
      </c>
      <c r="C206" s="59" t="s">
        <v>8</v>
      </c>
      <c r="D206" s="59">
        <f>105</f>
        <v>105</v>
      </c>
      <c r="E206" s="470"/>
      <c r="F206" s="127">
        <f t="shared" ref="F206" si="13">D206*E206</f>
        <v>0</v>
      </c>
      <c r="G206" s="128"/>
      <c r="H206" s="17"/>
    </row>
    <row r="207" spans="1:8" s="18" customFormat="1" ht="388.5" customHeight="1">
      <c r="A207" s="212" t="s">
        <v>163</v>
      </c>
      <c r="B207" s="146" t="s">
        <v>164</v>
      </c>
      <c r="C207" s="217"/>
      <c r="D207" s="147"/>
      <c r="E207" s="473"/>
      <c r="F207" s="125"/>
      <c r="G207" s="50"/>
      <c r="H207" s="50"/>
    </row>
    <row r="208" spans="1:8" s="9" customFormat="1" ht="344.25" customHeight="1">
      <c r="A208" s="201"/>
      <c r="B208" s="202" t="s">
        <v>165</v>
      </c>
      <c r="C208" s="203"/>
      <c r="D208" s="204"/>
      <c r="E208" s="458"/>
      <c r="F208" s="198"/>
      <c r="G208" s="16"/>
      <c r="H208" s="199"/>
    </row>
    <row r="209" spans="1:8" s="9" customFormat="1" ht="164.25" customHeight="1">
      <c r="A209" s="205"/>
      <c r="B209" s="164" t="s">
        <v>166</v>
      </c>
      <c r="C209" s="203"/>
      <c r="D209" s="204"/>
      <c r="E209" s="476"/>
      <c r="F209" s="200"/>
      <c r="G209" s="16"/>
      <c r="H209" s="199"/>
    </row>
    <row r="210" spans="1:8" s="18" customFormat="1" ht="23.25" customHeight="1">
      <c r="A210" s="206"/>
      <c r="B210" s="155" t="s">
        <v>167</v>
      </c>
      <c r="C210" s="59"/>
      <c r="D210" s="59"/>
      <c r="E210" s="470"/>
      <c r="F210" s="127"/>
      <c r="G210" s="128"/>
      <c r="H210" s="17"/>
    </row>
    <row r="211" spans="1:8" s="18" customFormat="1" ht="23.25" customHeight="1">
      <c r="A211" s="206"/>
      <c r="B211" s="155" t="s">
        <v>168</v>
      </c>
      <c r="C211" s="59" t="s">
        <v>8</v>
      </c>
      <c r="D211" s="59">
        <f>81</f>
        <v>81</v>
      </c>
      <c r="E211" s="470"/>
      <c r="F211" s="127">
        <f t="shared" ref="F211:F212" si="14">D211*E211</f>
        <v>0</v>
      </c>
      <c r="G211" s="128"/>
      <c r="H211" s="17"/>
    </row>
    <row r="212" spans="1:8" s="18" customFormat="1" ht="23.25" customHeight="1">
      <c r="A212" s="206"/>
      <c r="B212" s="155" t="s">
        <v>169</v>
      </c>
      <c r="C212" s="59" t="s">
        <v>8</v>
      </c>
      <c r="D212" s="59">
        <f>28</f>
        <v>28</v>
      </c>
      <c r="E212" s="470"/>
      <c r="F212" s="127">
        <f t="shared" si="14"/>
        <v>0</v>
      </c>
      <c r="G212" s="128"/>
      <c r="H212" s="17"/>
    </row>
    <row r="213" spans="1:8" s="18" customFormat="1" ht="23.25" customHeight="1">
      <c r="A213" s="180"/>
      <c r="B213" s="181"/>
      <c r="C213" s="182"/>
      <c r="D213" s="71"/>
      <c r="E213" s="461"/>
      <c r="F213" s="183"/>
      <c r="G213" s="128"/>
      <c r="H213" s="17"/>
    </row>
    <row r="214" spans="1:8" s="18" customFormat="1" ht="24" customHeight="1">
      <c r="A214" s="184"/>
      <c r="B214" s="185" t="s">
        <v>170</v>
      </c>
      <c r="C214" s="186"/>
      <c r="D214" s="187"/>
      <c r="E214" s="477"/>
      <c r="F214" s="188">
        <f>SUM(F195:F213)</f>
        <v>0</v>
      </c>
      <c r="G214" s="8"/>
      <c r="H214" s="8"/>
    </row>
    <row r="215" spans="1:8" s="18" customFormat="1" ht="19.5" customHeight="1">
      <c r="A215" s="149"/>
      <c r="B215" s="189"/>
      <c r="C215" s="190"/>
      <c r="D215" s="147"/>
      <c r="E215" s="426"/>
      <c r="F215" s="49"/>
      <c r="G215" s="50"/>
      <c r="H215" s="50"/>
    </row>
    <row r="216" spans="1:8" s="18" customFormat="1" ht="23.25" customHeight="1">
      <c r="A216" s="191" t="s">
        <v>140</v>
      </c>
      <c r="B216" s="192" t="s">
        <v>171</v>
      </c>
      <c r="C216" s="193"/>
      <c r="D216" s="194"/>
      <c r="E216" s="478"/>
      <c r="F216" s="195"/>
      <c r="G216" s="196"/>
      <c r="H216" s="197"/>
    </row>
    <row r="217" spans="1:8" s="18" customFormat="1" ht="19.5" customHeight="1">
      <c r="A217" s="137"/>
      <c r="B217" s="138"/>
      <c r="C217" s="139"/>
      <c r="D217" s="140"/>
      <c r="E217" s="438"/>
      <c r="F217" s="123"/>
      <c r="G217" s="50"/>
      <c r="H217" s="50"/>
    </row>
    <row r="218" spans="1:8" s="18" customFormat="1" ht="162.75" customHeight="1">
      <c r="A218" s="64" t="s">
        <v>2</v>
      </c>
      <c r="B218" s="72" t="s">
        <v>172</v>
      </c>
      <c r="C218" s="141"/>
      <c r="D218" s="63"/>
      <c r="E218" s="423"/>
      <c r="F218" s="51"/>
      <c r="G218" s="50"/>
      <c r="H218" s="50"/>
    </row>
    <row r="219" spans="1:8" s="18" customFormat="1" ht="21" customHeight="1">
      <c r="A219" s="142"/>
      <c r="B219" s="57" t="s">
        <v>173</v>
      </c>
      <c r="C219" s="91" t="s">
        <v>38</v>
      </c>
      <c r="D219" s="59">
        <v>9</v>
      </c>
      <c r="E219" s="444"/>
      <c r="F219" s="48">
        <f>D219*E219</f>
        <v>0</v>
      </c>
      <c r="G219" s="16"/>
      <c r="H219" s="17"/>
    </row>
    <row r="220" spans="1:8" s="18" customFormat="1" ht="19.5" customHeight="1">
      <c r="A220" s="143"/>
      <c r="B220" s="144"/>
      <c r="C220" s="66"/>
      <c r="D220" s="63"/>
      <c r="E220" s="423"/>
      <c r="F220" s="124"/>
      <c r="G220" s="50"/>
      <c r="H220" s="50"/>
    </row>
    <row r="221" spans="1:8" s="18" customFormat="1" ht="19.5" customHeight="1">
      <c r="A221" s="143"/>
      <c r="B221" s="144"/>
      <c r="C221" s="141"/>
      <c r="D221" s="63"/>
      <c r="E221" s="423"/>
      <c r="F221" s="124"/>
      <c r="G221" s="50"/>
      <c r="H221" s="50"/>
    </row>
    <row r="222" spans="1:8" s="18" customFormat="1" ht="399.75" customHeight="1">
      <c r="A222" s="145" t="s">
        <v>200</v>
      </c>
      <c r="B222" s="146" t="s">
        <v>174</v>
      </c>
      <c r="C222" s="62"/>
      <c r="D222" s="147"/>
      <c r="E222" s="473"/>
      <c r="F222" s="125"/>
      <c r="G222" s="50"/>
      <c r="H222" s="50"/>
    </row>
    <row r="223" spans="1:8" s="18" customFormat="1" ht="19.5" customHeight="1">
      <c r="A223" s="56"/>
      <c r="B223" s="148" t="s">
        <v>39</v>
      </c>
      <c r="C223" s="113"/>
      <c r="D223" s="91"/>
      <c r="E223" s="444"/>
      <c r="F223" s="48"/>
      <c r="G223" s="126"/>
      <c r="H223" s="17"/>
    </row>
    <row r="224" spans="1:8" s="18" customFormat="1" ht="30.75" customHeight="1">
      <c r="A224" s="56"/>
      <c r="B224" s="148" t="s">
        <v>175</v>
      </c>
      <c r="C224" s="113" t="s">
        <v>38</v>
      </c>
      <c r="D224" s="91">
        <v>2</v>
      </c>
      <c r="E224" s="444"/>
      <c r="F224" s="48">
        <f t="shared" ref="F224" si="15">D224*E224</f>
        <v>0</v>
      </c>
      <c r="G224" s="126"/>
      <c r="H224" s="17"/>
    </row>
    <row r="225" spans="1:8" s="18" customFormat="1" ht="19.5" customHeight="1">
      <c r="A225" s="149"/>
      <c r="B225" s="144"/>
      <c r="C225" s="66"/>
      <c r="D225" s="147"/>
      <c r="E225" s="473"/>
      <c r="F225" s="125"/>
      <c r="G225" s="50"/>
      <c r="H225" s="50"/>
    </row>
    <row r="226" spans="1:8" s="18" customFormat="1" ht="260.25" customHeight="1">
      <c r="A226" s="101" t="s">
        <v>201</v>
      </c>
      <c r="B226" s="150" t="s">
        <v>176</v>
      </c>
      <c r="C226" s="151"/>
      <c r="D226" s="63"/>
      <c r="E226" s="433"/>
      <c r="F226" s="51"/>
      <c r="G226" s="50"/>
      <c r="H226" s="50"/>
    </row>
    <row r="227" spans="1:8" s="18" customFormat="1" ht="19.5" customHeight="1">
      <c r="A227" s="73"/>
      <c r="B227" s="74" t="s">
        <v>167</v>
      </c>
      <c r="C227" s="59"/>
      <c r="D227" s="59"/>
      <c r="E227" s="444"/>
      <c r="F227" s="127"/>
      <c r="G227" s="128"/>
      <c r="H227" s="17"/>
    </row>
    <row r="228" spans="1:8" s="18" customFormat="1" ht="23.25" customHeight="1">
      <c r="A228" s="73"/>
      <c r="B228" s="152" t="s">
        <v>45</v>
      </c>
      <c r="C228" s="153"/>
      <c r="D228" s="154"/>
      <c r="E228" s="479"/>
      <c r="F228" s="129"/>
      <c r="G228" s="130"/>
      <c r="H228" s="130"/>
    </row>
    <row r="229" spans="1:8" s="18" customFormat="1" ht="23.25" customHeight="1">
      <c r="A229" s="73"/>
      <c r="B229" s="155" t="s">
        <v>137</v>
      </c>
      <c r="C229" s="59" t="s">
        <v>8</v>
      </c>
      <c r="D229" s="59">
        <v>120</v>
      </c>
      <c r="E229" s="444"/>
      <c r="F229" s="127">
        <f t="shared" ref="F229:F230" si="16">D229*E229</f>
        <v>0</v>
      </c>
      <c r="G229" s="128"/>
      <c r="H229" s="17"/>
    </row>
    <row r="230" spans="1:8" s="18" customFormat="1" ht="23.25" customHeight="1">
      <c r="A230" s="73"/>
      <c r="B230" s="155" t="s">
        <v>177</v>
      </c>
      <c r="C230" s="59" t="s">
        <v>8</v>
      </c>
      <c r="D230" s="59">
        <v>130</v>
      </c>
      <c r="E230" s="444"/>
      <c r="F230" s="127">
        <f t="shared" si="16"/>
        <v>0</v>
      </c>
      <c r="G230" s="128"/>
      <c r="H230" s="17"/>
    </row>
    <row r="231" spans="1:8" s="18" customFormat="1" ht="23.25" customHeight="1">
      <c r="A231" s="92"/>
      <c r="B231" s="156"/>
      <c r="C231" s="122"/>
      <c r="D231" s="95"/>
      <c r="E231" s="445"/>
      <c r="F231" s="90"/>
      <c r="G231" s="128"/>
      <c r="H231" s="17"/>
    </row>
    <row r="232" spans="1:8" s="18" customFormat="1" ht="66" customHeight="1">
      <c r="A232" s="157" t="s">
        <v>202</v>
      </c>
      <c r="B232" s="158" t="s">
        <v>178</v>
      </c>
      <c r="C232" s="159"/>
      <c r="D232" s="160"/>
      <c r="E232" s="433"/>
      <c r="F232" s="51"/>
      <c r="G232" s="50"/>
      <c r="H232" s="50"/>
    </row>
    <row r="233" spans="1:8" s="18" customFormat="1" ht="21" customHeight="1">
      <c r="A233" s="73"/>
      <c r="B233" s="74" t="s">
        <v>40</v>
      </c>
      <c r="C233" s="59"/>
      <c r="D233" s="59"/>
      <c r="E233" s="444"/>
      <c r="F233" s="127"/>
      <c r="G233" s="128"/>
      <c r="H233" s="17"/>
    </row>
    <row r="234" spans="1:8" s="18" customFormat="1" ht="22.5" customHeight="1">
      <c r="A234" s="73"/>
      <c r="B234" s="152" t="s">
        <v>127</v>
      </c>
      <c r="C234" s="153"/>
      <c r="D234" s="154"/>
      <c r="E234" s="479"/>
      <c r="F234" s="129"/>
      <c r="G234" s="130"/>
      <c r="H234" s="130"/>
    </row>
    <row r="235" spans="1:8" s="18" customFormat="1" ht="22.5" customHeight="1">
      <c r="A235" s="73"/>
      <c r="B235" s="155" t="s">
        <v>179</v>
      </c>
      <c r="C235" s="59" t="s">
        <v>145</v>
      </c>
      <c r="D235" s="59">
        <v>13</v>
      </c>
      <c r="E235" s="444"/>
      <c r="F235" s="127">
        <f t="shared" ref="F235" si="17">D235*E235</f>
        <v>0</v>
      </c>
      <c r="G235" s="128"/>
      <c r="H235" s="17"/>
    </row>
    <row r="236" spans="1:8" s="18" customFormat="1" ht="21" customHeight="1">
      <c r="A236" s="161"/>
      <c r="B236" s="162"/>
      <c r="C236" s="163"/>
      <c r="D236" s="95"/>
      <c r="E236" s="480"/>
      <c r="F236" s="90"/>
      <c r="G236" s="128"/>
      <c r="H236" s="17"/>
    </row>
    <row r="237" spans="1:8" s="18" customFormat="1" ht="291" customHeight="1">
      <c r="A237" s="101" t="s">
        <v>203</v>
      </c>
      <c r="B237" s="164" t="s">
        <v>180</v>
      </c>
      <c r="C237" s="159"/>
      <c r="D237" s="165"/>
      <c r="E237" s="432"/>
      <c r="F237" s="82"/>
      <c r="G237" s="50"/>
      <c r="H237" s="50"/>
    </row>
    <row r="238" spans="1:8" s="18" customFormat="1" ht="19.5" customHeight="1">
      <c r="A238" s="166"/>
      <c r="B238" s="74" t="s">
        <v>181</v>
      </c>
      <c r="C238" s="58" t="s">
        <v>41</v>
      </c>
      <c r="D238" s="59">
        <f>21</f>
        <v>21</v>
      </c>
      <c r="E238" s="444"/>
      <c r="F238" s="48">
        <f>D238*E238</f>
        <v>0</v>
      </c>
      <c r="G238" s="16"/>
      <c r="H238" s="17"/>
    </row>
    <row r="239" spans="1:8" s="9" customFormat="1" ht="21" customHeight="1">
      <c r="A239" s="92"/>
      <c r="B239" s="98"/>
      <c r="C239" s="122"/>
      <c r="D239" s="122"/>
      <c r="E239" s="445"/>
      <c r="F239" s="52"/>
      <c r="G239" s="128"/>
      <c r="H239" s="17"/>
    </row>
    <row r="240" spans="1:8" s="9" customFormat="1" ht="375.75" customHeight="1">
      <c r="A240" s="101" t="s">
        <v>204</v>
      </c>
      <c r="B240" s="167" t="s">
        <v>182</v>
      </c>
      <c r="C240" s="168"/>
      <c r="D240" s="169"/>
      <c r="E240" s="481"/>
      <c r="F240" s="131"/>
      <c r="G240" s="16"/>
      <c r="H240" s="132"/>
    </row>
    <row r="241" spans="1:8" s="9" customFormat="1" ht="18.75" customHeight="1">
      <c r="A241" s="170"/>
      <c r="B241" s="74" t="s">
        <v>167</v>
      </c>
      <c r="C241" s="171"/>
      <c r="D241" s="172"/>
      <c r="E241" s="425"/>
      <c r="F241" s="133"/>
    </row>
    <row r="242" spans="1:8" s="9" customFormat="1" ht="20.25" customHeight="1">
      <c r="A242" s="73"/>
      <c r="B242" s="74" t="s">
        <v>7</v>
      </c>
      <c r="C242" s="59" t="s">
        <v>8</v>
      </c>
      <c r="D242" s="59">
        <f>36</f>
        <v>36</v>
      </c>
      <c r="E242" s="444"/>
      <c r="F242" s="48">
        <f>D242*E242</f>
        <v>0</v>
      </c>
      <c r="G242" s="128"/>
      <c r="H242" s="17"/>
    </row>
    <row r="243" spans="1:8" s="9" customFormat="1" ht="20.25" customHeight="1">
      <c r="A243" s="173"/>
      <c r="B243" s="174"/>
      <c r="C243" s="168"/>
      <c r="D243" s="175"/>
      <c r="E243" s="482"/>
      <c r="F243" s="134"/>
      <c r="G243" s="16"/>
      <c r="H243" s="132"/>
    </row>
    <row r="244" spans="1:8" s="9" customFormat="1" ht="20.25" customHeight="1">
      <c r="A244" s="176">
        <v>7</v>
      </c>
      <c r="B244" s="98" t="s">
        <v>183</v>
      </c>
      <c r="C244" s="177"/>
      <c r="D244" s="169"/>
      <c r="E244" s="483"/>
      <c r="F244" s="135"/>
      <c r="G244" s="16"/>
      <c r="H244" s="132"/>
    </row>
    <row r="245" spans="1:8" s="9" customFormat="1" ht="18" customHeight="1">
      <c r="A245" s="73"/>
      <c r="B245" s="74" t="s">
        <v>15</v>
      </c>
      <c r="C245" s="59" t="s">
        <v>8</v>
      </c>
      <c r="D245" s="59">
        <v>26</v>
      </c>
      <c r="E245" s="470"/>
      <c r="F245" s="127">
        <f>D245*E245</f>
        <v>0</v>
      </c>
      <c r="G245" s="128"/>
      <c r="H245" s="17"/>
    </row>
    <row r="246" spans="1:8" s="18" customFormat="1" ht="19.5" customHeight="1">
      <c r="A246" s="178"/>
      <c r="B246" s="179"/>
      <c r="C246" s="115"/>
      <c r="D246" s="71"/>
      <c r="E246" s="475"/>
      <c r="F246" s="136"/>
      <c r="G246" s="16"/>
      <c r="H246" s="17"/>
    </row>
    <row r="247" spans="1:8" s="18" customFormat="1" ht="124.5" customHeight="1">
      <c r="A247" s="101" t="s">
        <v>205</v>
      </c>
      <c r="B247" s="164" t="s">
        <v>184</v>
      </c>
      <c r="C247" s="62"/>
      <c r="D247" s="147"/>
      <c r="E247" s="473"/>
      <c r="F247" s="125"/>
      <c r="G247" s="50"/>
      <c r="H247" s="50"/>
    </row>
    <row r="248" spans="1:8" s="18" customFormat="1" ht="19.5" customHeight="1">
      <c r="A248" s="73"/>
      <c r="B248" s="74" t="s">
        <v>167</v>
      </c>
      <c r="C248" s="67" t="s">
        <v>8</v>
      </c>
      <c r="D248" s="91">
        <v>5.4</v>
      </c>
      <c r="E248" s="444"/>
      <c r="F248" s="48">
        <f>D248*E248</f>
        <v>0</v>
      </c>
      <c r="G248" s="16"/>
      <c r="H248" s="17"/>
    </row>
    <row r="249" spans="1:8" s="18" customFormat="1" ht="19.5" customHeight="1">
      <c r="A249" s="92"/>
      <c r="B249" s="93"/>
      <c r="C249" s="94"/>
      <c r="D249" s="95"/>
      <c r="E249" s="445"/>
      <c r="F249" s="52"/>
      <c r="G249" s="16"/>
      <c r="H249" s="17"/>
    </row>
    <row r="250" spans="1:8" s="18" customFormat="1" ht="315" customHeight="1">
      <c r="A250" s="96" t="s">
        <v>206</v>
      </c>
      <c r="B250" s="97" t="s">
        <v>185</v>
      </c>
      <c r="C250" s="94"/>
      <c r="D250" s="95"/>
      <c r="E250" s="445"/>
      <c r="F250" s="52"/>
      <c r="G250" s="16"/>
      <c r="H250" s="17"/>
    </row>
    <row r="251" spans="1:8" s="18" customFormat="1" ht="19.5" customHeight="1">
      <c r="A251" s="73"/>
      <c r="B251" s="74" t="s">
        <v>167</v>
      </c>
      <c r="C251" s="67" t="s">
        <v>8</v>
      </c>
      <c r="D251" s="91">
        <v>4.5999999999999996</v>
      </c>
      <c r="E251" s="444"/>
      <c r="F251" s="48">
        <f>D251*E251</f>
        <v>0</v>
      </c>
      <c r="G251" s="16"/>
      <c r="H251" s="17"/>
    </row>
    <row r="252" spans="1:8" s="18" customFormat="1" ht="19.5" customHeight="1">
      <c r="A252" s="92"/>
      <c r="B252" s="98"/>
      <c r="C252" s="99"/>
      <c r="D252" s="100"/>
      <c r="E252" s="484"/>
      <c r="F252" s="81"/>
      <c r="G252" s="16"/>
      <c r="H252" s="17"/>
    </row>
    <row r="253" spans="1:8" s="18" customFormat="1" ht="135" customHeight="1">
      <c r="A253" s="101" t="s">
        <v>207</v>
      </c>
      <c r="B253" s="102" t="s">
        <v>186</v>
      </c>
      <c r="C253" s="103"/>
      <c r="D253" s="104"/>
      <c r="E253" s="432"/>
      <c r="F253" s="82"/>
      <c r="G253" s="50"/>
      <c r="H253" s="50"/>
    </row>
    <row r="254" spans="1:8" s="18" customFormat="1" ht="34.5" customHeight="1">
      <c r="A254" s="105"/>
      <c r="B254" s="106" t="s">
        <v>187</v>
      </c>
      <c r="C254" s="67" t="s">
        <v>159</v>
      </c>
      <c r="D254" s="59">
        <v>5333.06</v>
      </c>
      <c r="E254" s="444"/>
      <c r="F254" s="48">
        <f>D254*E254</f>
        <v>0</v>
      </c>
      <c r="G254" s="83"/>
      <c r="H254" s="84"/>
    </row>
    <row r="255" spans="1:8" s="18" customFormat="1" ht="19.5" customHeight="1">
      <c r="A255" s="107"/>
      <c r="B255" s="108"/>
      <c r="C255" s="109"/>
      <c r="D255" s="110"/>
      <c r="E255" s="485"/>
      <c r="F255" s="85"/>
      <c r="G255" s="86"/>
      <c r="H255" s="87"/>
    </row>
    <row r="256" spans="1:8" s="18" customFormat="1" ht="66" customHeight="1">
      <c r="A256" s="101" t="s">
        <v>208</v>
      </c>
      <c r="B256" s="102" t="s">
        <v>188</v>
      </c>
      <c r="C256" s="111"/>
      <c r="D256" s="104"/>
      <c r="E256" s="432"/>
      <c r="F256" s="82"/>
      <c r="G256" s="50"/>
      <c r="H256" s="50"/>
    </row>
    <row r="257" spans="1:8" s="18" customFormat="1" ht="19.5" customHeight="1">
      <c r="A257" s="112"/>
      <c r="B257" s="74" t="s">
        <v>167</v>
      </c>
      <c r="C257" s="113" t="s">
        <v>8</v>
      </c>
      <c r="D257" s="59">
        <f>233</f>
        <v>233</v>
      </c>
      <c r="E257" s="444"/>
      <c r="F257" s="48">
        <f>D257*E257</f>
        <v>0</v>
      </c>
      <c r="G257" s="83"/>
      <c r="H257" s="84"/>
    </row>
    <row r="258" spans="1:8" s="9" customFormat="1">
      <c r="A258" s="92"/>
      <c r="B258" s="114"/>
      <c r="C258" s="115"/>
      <c r="D258" s="71"/>
      <c r="E258" s="486"/>
      <c r="F258" s="88"/>
      <c r="G258" s="16"/>
      <c r="H258" s="17"/>
    </row>
    <row r="259" spans="1:8" s="9" customFormat="1" ht="409.5" customHeight="1">
      <c r="A259" s="116" t="s">
        <v>209</v>
      </c>
      <c r="B259" s="117" t="s">
        <v>210</v>
      </c>
      <c r="C259" s="118"/>
      <c r="D259" s="119"/>
      <c r="E259" s="487"/>
      <c r="F259" s="89"/>
      <c r="G259" s="16"/>
      <c r="H259" s="17"/>
    </row>
    <row r="260" spans="1:8" s="9" customFormat="1" ht="19.5" customHeight="1">
      <c r="A260" s="56"/>
      <c r="B260" s="57" t="s">
        <v>211</v>
      </c>
      <c r="C260" s="67" t="s">
        <v>38</v>
      </c>
      <c r="D260" s="59">
        <v>1</v>
      </c>
      <c r="E260" s="444"/>
      <c r="F260" s="48">
        <f>D260*E260</f>
        <v>0</v>
      </c>
      <c r="G260" s="16"/>
      <c r="H260" s="17"/>
    </row>
    <row r="261" spans="1:8" s="9" customFormat="1" ht="19.5" customHeight="1">
      <c r="A261" s="120"/>
      <c r="B261" s="121"/>
      <c r="C261" s="94"/>
      <c r="D261" s="122"/>
      <c r="E261" s="480"/>
      <c r="F261" s="90"/>
      <c r="G261" s="16"/>
      <c r="H261" s="17"/>
    </row>
    <row r="262" spans="1:8" s="18" customFormat="1" ht="285.75" customHeight="1">
      <c r="A262" s="64" t="s">
        <v>198</v>
      </c>
      <c r="B262" s="72" t="s">
        <v>189</v>
      </c>
      <c r="C262" s="66"/>
      <c r="D262" s="63"/>
      <c r="E262" s="433"/>
      <c r="F262" s="51"/>
      <c r="G262" s="50"/>
      <c r="H262" s="50"/>
    </row>
    <row r="263" spans="1:8" s="18" customFormat="1" ht="19.5" customHeight="1">
      <c r="A263" s="56"/>
      <c r="B263" s="57" t="s">
        <v>167</v>
      </c>
      <c r="C263" s="58" t="s">
        <v>8</v>
      </c>
      <c r="D263" s="59">
        <f>4</f>
        <v>4</v>
      </c>
      <c r="E263" s="444"/>
      <c r="F263" s="48">
        <f>D263*E263</f>
        <v>0</v>
      </c>
      <c r="G263" s="16"/>
      <c r="H263" s="17"/>
    </row>
    <row r="264" spans="1:8" s="18" customFormat="1" ht="15.75" customHeight="1">
      <c r="A264" s="60"/>
      <c r="B264" s="61"/>
      <c r="C264" s="62"/>
      <c r="D264" s="63"/>
      <c r="E264" s="426"/>
      <c r="F264" s="49"/>
      <c r="G264" s="50"/>
      <c r="H264" s="50"/>
    </row>
    <row r="265" spans="1:8" s="18" customFormat="1" ht="324.75" customHeight="1">
      <c r="A265" s="64" t="s">
        <v>199</v>
      </c>
      <c r="B265" s="65" t="s">
        <v>213</v>
      </c>
      <c r="C265" s="66"/>
      <c r="D265" s="63"/>
      <c r="E265" s="433"/>
      <c r="F265" s="51"/>
      <c r="G265" s="50"/>
      <c r="H265" s="50"/>
    </row>
    <row r="266" spans="1:8" s="18" customFormat="1" ht="19.5" customHeight="1">
      <c r="A266" s="56"/>
      <c r="B266" s="57" t="s">
        <v>211</v>
      </c>
      <c r="C266" s="67" t="s">
        <v>38</v>
      </c>
      <c r="D266" s="59">
        <f>205</f>
        <v>205</v>
      </c>
      <c r="E266" s="444"/>
      <c r="F266" s="48">
        <f>D266*E266</f>
        <v>0</v>
      </c>
      <c r="G266" s="16"/>
      <c r="H266" s="17"/>
    </row>
    <row r="267" spans="1:8" s="18" customFormat="1" ht="19.5" customHeight="1">
      <c r="A267" s="68"/>
      <c r="B267" s="69"/>
      <c r="C267" s="70"/>
      <c r="D267" s="71"/>
      <c r="E267" s="445"/>
      <c r="F267" s="52"/>
      <c r="G267" s="16"/>
      <c r="H267" s="17"/>
    </row>
    <row r="268" spans="1:8" s="18" customFormat="1" ht="259.5" customHeight="1">
      <c r="A268" s="64" t="s">
        <v>212</v>
      </c>
      <c r="B268" s="72" t="s">
        <v>190</v>
      </c>
      <c r="C268" s="66"/>
      <c r="D268" s="63"/>
      <c r="E268" s="433"/>
      <c r="F268" s="51"/>
      <c r="G268" s="50"/>
      <c r="H268" s="50"/>
    </row>
    <row r="269" spans="1:8" s="18" customFormat="1" ht="19.5" customHeight="1">
      <c r="A269" s="73"/>
      <c r="B269" s="74" t="s">
        <v>167</v>
      </c>
      <c r="C269" s="58"/>
      <c r="D269" s="59"/>
      <c r="E269" s="444"/>
      <c r="F269" s="48"/>
      <c r="G269" s="16"/>
      <c r="H269" s="17"/>
    </row>
    <row r="270" spans="1:8" s="18" customFormat="1" ht="19.5" customHeight="1">
      <c r="A270" s="73"/>
      <c r="B270" s="74" t="s">
        <v>191</v>
      </c>
      <c r="C270" s="58" t="s">
        <v>8</v>
      </c>
      <c r="D270" s="59">
        <v>1100</v>
      </c>
      <c r="E270" s="444"/>
      <c r="F270" s="48">
        <f>D270*E270</f>
        <v>0</v>
      </c>
      <c r="G270" s="16"/>
      <c r="H270" s="17"/>
    </row>
    <row r="271" spans="1:8" s="18" customFormat="1" ht="19.5" customHeight="1">
      <c r="A271" s="75"/>
      <c r="B271" s="76" t="s">
        <v>192</v>
      </c>
      <c r="C271" s="58" t="s">
        <v>8</v>
      </c>
      <c r="D271" s="59">
        <v>1245</v>
      </c>
      <c r="E271" s="444"/>
      <c r="F271" s="48">
        <f>D271*E271</f>
        <v>0</v>
      </c>
      <c r="G271" s="16"/>
      <c r="H271" s="17"/>
    </row>
    <row r="272" spans="1:8" s="9" customFormat="1" ht="21" customHeight="1">
      <c r="A272" s="77"/>
      <c r="B272" s="78"/>
      <c r="C272" s="79"/>
      <c r="D272" s="80"/>
      <c r="E272" s="419"/>
      <c r="F272" s="53"/>
      <c r="G272" s="54"/>
      <c r="H272" s="55"/>
    </row>
    <row r="273" spans="1:9" s="9" customFormat="1" ht="24" customHeight="1">
      <c r="A273" s="2"/>
      <c r="B273" s="3" t="s">
        <v>193</v>
      </c>
      <c r="C273" s="4"/>
      <c r="D273" s="5"/>
      <c r="E273" s="6"/>
      <c r="F273" s="7">
        <f>SUM(F218:F272)</f>
        <v>0</v>
      </c>
      <c r="G273" s="8"/>
      <c r="H273" s="8"/>
    </row>
    <row r="274" spans="1:9" s="18" customFormat="1" ht="19.5" customHeight="1">
      <c r="A274" s="10"/>
      <c r="B274" s="11"/>
      <c r="C274" s="12"/>
      <c r="D274" s="13"/>
      <c r="E274" s="14"/>
      <c r="F274" s="15"/>
      <c r="G274" s="16"/>
      <c r="H274" s="17"/>
    </row>
    <row r="275" spans="1:9" s="21" customFormat="1" ht="15" customHeight="1">
      <c r="A275" s="19"/>
      <c r="B275" s="19"/>
      <c r="C275" s="19"/>
      <c r="D275" s="19"/>
      <c r="E275" s="19"/>
      <c r="F275" s="20"/>
    </row>
    <row r="276" spans="1:9" ht="42.75" customHeight="1">
      <c r="A276" s="499" t="s">
        <v>194</v>
      </c>
      <c r="B276" s="500"/>
      <c r="C276" s="500"/>
      <c r="D276" s="500"/>
      <c r="E276" s="500"/>
      <c r="F276" s="501"/>
      <c r="H276" s="23"/>
    </row>
    <row r="277" spans="1:9" ht="27.75" customHeight="1">
      <c r="A277" s="24" t="s">
        <v>0</v>
      </c>
      <c r="B277" s="25" t="s">
        <v>195</v>
      </c>
      <c r="C277" s="26"/>
      <c r="D277" s="26"/>
      <c r="E277" s="26"/>
      <c r="F277" s="27">
        <f>F49</f>
        <v>0</v>
      </c>
      <c r="H277" s="28"/>
    </row>
    <row r="278" spans="1:9" ht="25.5" customHeight="1">
      <c r="A278" s="24" t="s">
        <v>37</v>
      </c>
      <c r="B278" s="496" t="s">
        <v>43</v>
      </c>
      <c r="C278" s="497"/>
      <c r="D278" s="497"/>
      <c r="E278" s="498"/>
      <c r="F278" s="27">
        <f>F109</f>
        <v>0</v>
      </c>
      <c r="H278" s="28"/>
    </row>
    <row r="279" spans="1:9" ht="42" customHeight="1">
      <c r="A279" s="24" t="s">
        <v>42</v>
      </c>
      <c r="B279" s="496" t="s">
        <v>196</v>
      </c>
      <c r="C279" s="497"/>
      <c r="D279" s="497"/>
      <c r="E279" s="498"/>
      <c r="F279" s="27">
        <f>F160</f>
        <v>0</v>
      </c>
      <c r="H279" s="28"/>
    </row>
    <row r="280" spans="1:9" ht="29.25" customHeight="1">
      <c r="A280" s="24" t="s">
        <v>87</v>
      </c>
      <c r="B280" s="496" t="s">
        <v>139</v>
      </c>
      <c r="C280" s="497"/>
      <c r="D280" s="497"/>
      <c r="E280" s="498"/>
      <c r="F280" s="27">
        <f>F191</f>
        <v>0</v>
      </c>
      <c r="H280" s="28"/>
    </row>
    <row r="281" spans="1:9" ht="27.75" customHeight="1">
      <c r="A281" s="24" t="s">
        <v>122</v>
      </c>
      <c r="B281" s="496" t="s">
        <v>170</v>
      </c>
      <c r="C281" s="497"/>
      <c r="D281" s="497"/>
      <c r="E281" s="498"/>
      <c r="F281" s="29">
        <f>F214</f>
        <v>0</v>
      </c>
      <c r="H281" s="28"/>
    </row>
    <row r="282" spans="1:9" ht="21" customHeight="1">
      <c r="A282" s="24" t="s">
        <v>140</v>
      </c>
      <c r="B282" s="496" t="s">
        <v>197</v>
      </c>
      <c r="C282" s="497"/>
      <c r="D282" s="497"/>
      <c r="E282" s="498"/>
      <c r="F282" s="27">
        <f>F273</f>
        <v>0</v>
      </c>
      <c r="H282" s="28"/>
    </row>
    <row r="283" spans="1:9" ht="21" customHeight="1">
      <c r="A283" s="30"/>
      <c r="B283" s="31"/>
      <c r="C283" s="31"/>
      <c r="D283" s="31"/>
      <c r="E283" s="31"/>
      <c r="F283" s="32"/>
      <c r="H283" s="28"/>
    </row>
    <row r="284" spans="1:9" ht="23.25" customHeight="1">
      <c r="A284" s="502" t="s">
        <v>221</v>
      </c>
      <c r="B284" s="502"/>
      <c r="C284" s="502"/>
      <c r="D284" s="502"/>
      <c r="E284" s="502"/>
      <c r="F284" s="33">
        <f>SUM(F277:F282)</f>
        <v>0</v>
      </c>
      <c r="H284" s="34"/>
      <c r="I284" s="35"/>
    </row>
    <row r="285" spans="1:9" ht="23.25" customHeight="1">
      <c r="A285" s="502" t="s">
        <v>222</v>
      </c>
      <c r="B285" s="502"/>
      <c r="C285" s="502"/>
      <c r="D285" s="502"/>
      <c r="E285" s="502"/>
      <c r="F285" s="1">
        <v>0</v>
      </c>
      <c r="H285" s="34"/>
    </row>
    <row r="286" spans="1:9" ht="22.5" customHeight="1">
      <c r="A286" s="502" t="s">
        <v>223</v>
      </c>
      <c r="B286" s="502"/>
      <c r="C286" s="502"/>
      <c r="D286" s="502"/>
      <c r="E286" s="502"/>
      <c r="F286" s="33">
        <f>F284*F285</f>
        <v>0</v>
      </c>
      <c r="H286" s="34"/>
    </row>
    <row r="287" spans="1:9" ht="15.6">
      <c r="A287" s="502" t="s">
        <v>224</v>
      </c>
      <c r="B287" s="502"/>
      <c r="C287" s="502"/>
      <c r="D287" s="502"/>
      <c r="E287" s="502"/>
      <c r="F287" s="33">
        <f>F284-F286</f>
        <v>0</v>
      </c>
    </row>
    <row r="288" spans="1:9" ht="15.6">
      <c r="A288" s="502" t="s">
        <v>225</v>
      </c>
      <c r="B288" s="502"/>
      <c r="C288" s="502"/>
      <c r="D288" s="502"/>
      <c r="E288" s="502"/>
      <c r="F288" s="33">
        <f>F287*0.17</f>
        <v>0</v>
      </c>
    </row>
    <row r="289" spans="1:6" ht="15.6">
      <c r="A289" s="502" t="s">
        <v>226</v>
      </c>
      <c r="B289" s="502"/>
      <c r="C289" s="502"/>
      <c r="D289" s="502"/>
      <c r="E289" s="502"/>
      <c r="F289" s="33">
        <f>F287+F288</f>
        <v>0</v>
      </c>
    </row>
    <row r="292" spans="1:6">
      <c r="A292" s="22"/>
      <c r="F292" s="22"/>
    </row>
    <row r="293" spans="1:6" ht="31.8" customHeight="1">
      <c r="A293" s="22"/>
      <c r="B293" s="39" t="s">
        <v>232</v>
      </c>
      <c r="C293" s="40"/>
      <c r="D293" s="420" t="s">
        <v>227</v>
      </c>
      <c r="E293" s="420"/>
      <c r="F293" s="421"/>
    </row>
    <row r="294" spans="1:6" ht="28.2" customHeight="1">
      <c r="A294" s="22"/>
      <c r="B294" s="40" t="s">
        <v>228</v>
      </c>
      <c r="C294" s="40"/>
      <c r="D294" s="420" t="s">
        <v>227</v>
      </c>
      <c r="E294" s="420"/>
      <c r="F294" s="421"/>
    </row>
    <row r="295" spans="1:6">
      <c r="A295" s="22"/>
      <c r="B295" s="40"/>
      <c r="C295" s="40"/>
      <c r="D295" s="420"/>
      <c r="E295" s="422"/>
      <c r="F295" s="421"/>
    </row>
    <row r="296" spans="1:6" ht="44.4" customHeight="1">
      <c r="A296" s="22"/>
      <c r="B296" s="39" t="s">
        <v>229</v>
      </c>
      <c r="C296" s="39"/>
      <c r="D296" s="420" t="s">
        <v>227</v>
      </c>
      <c r="E296" s="420"/>
      <c r="F296" s="421"/>
    </row>
    <row r="297" spans="1:6">
      <c r="B297" s="40"/>
      <c r="C297" s="40"/>
      <c r="D297" s="420"/>
      <c r="E297" s="420"/>
      <c r="F297" s="421"/>
    </row>
    <row r="298" spans="1:6">
      <c r="B298" s="40" t="s">
        <v>230</v>
      </c>
      <c r="C298" s="40"/>
      <c r="D298" s="420" t="s">
        <v>227</v>
      </c>
      <c r="E298" s="420"/>
      <c r="F298" s="421"/>
    </row>
    <row r="299" spans="1:6">
      <c r="B299" s="40"/>
      <c r="C299" s="40"/>
      <c r="D299" s="43"/>
      <c r="E299" s="41"/>
      <c r="F299" s="42"/>
    </row>
    <row r="300" spans="1:6">
      <c r="B300" s="44"/>
      <c r="C300" s="40"/>
      <c r="D300" s="45"/>
      <c r="E300" s="40"/>
    </row>
    <row r="301" spans="1:6">
      <c r="B301" s="40" t="s">
        <v>231</v>
      </c>
      <c r="C301" s="40"/>
      <c r="D301" s="46"/>
      <c r="E301" s="47"/>
    </row>
  </sheetData>
  <sheetProtection algorithmName="SHA-512" hashValue="LvQjZUxjUqP6kV1b936qBAF0k1RLrDC+AZSFM5hPG7VQEarDz4QM8ncMxsxcviLirTZ1389tfa5Pr0F6KjajZA==" saltValue="m5UAyKwGW962oBkqnUHSvg==" spinCount="100000" sheet="1" objects="1" scenarios="1"/>
  <mergeCells count="16">
    <mergeCell ref="A287:E287"/>
    <mergeCell ref="A288:E288"/>
    <mergeCell ref="A289:E289"/>
    <mergeCell ref="A284:E284"/>
    <mergeCell ref="A285:E285"/>
    <mergeCell ref="A286:E286"/>
    <mergeCell ref="B281:E281"/>
    <mergeCell ref="B282:E282"/>
    <mergeCell ref="A276:F276"/>
    <mergeCell ref="B278:E278"/>
    <mergeCell ref="B279:E279"/>
    <mergeCell ref="A1:F1"/>
    <mergeCell ref="A2:F2"/>
    <mergeCell ref="B160:D160"/>
    <mergeCell ref="B109:D109"/>
    <mergeCell ref="B280:E280"/>
  </mergeCells>
  <pageMargins left="0.7" right="0.7" top="0.75" bottom="0.75" header="0.3" footer="0.3"/>
  <pageSetup paperSize="9" scale="77"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LOT 01</vt:lpstr>
      <vt:lpstr>'LOT 01'!Print_Area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Marko-Hp</dc:creator>
  <cp:lastModifiedBy>Edin Zahirovic</cp:lastModifiedBy>
  <cp:lastPrinted>2025-02-18T14:20:41Z</cp:lastPrinted>
  <dcterms:created xsi:type="dcterms:W3CDTF">2025-01-21T07:18:07Z</dcterms:created>
  <dcterms:modified xsi:type="dcterms:W3CDTF">2025-02-20T09:49:00Z</dcterms:modified>
</cp:coreProperties>
</file>